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4월\"/>
    </mc:Choice>
  </mc:AlternateContent>
  <bookViews>
    <workbookView xWindow="0" yWindow="0" windowWidth="28800" windowHeight="12135" tabRatio="855"/>
  </bookViews>
  <sheets>
    <sheet name="읍면동 연령별 현황(내국인)" sheetId="7" r:id="rId1"/>
    <sheet name="연령별 증감 비교(내국인)" sheetId="2" r:id="rId2"/>
    <sheet name="읍면동연령구간현황(내국인)" sheetId="10" r:id="rId3"/>
    <sheet name="읍면동 연령별 현황(외국인)" sheetId="5" r:id="rId4"/>
    <sheet name="연령별 증감 비교(외국인)" sheetId="6" r:id="rId5"/>
  </sheets>
  <definedNames>
    <definedName name="_xlnm._FilterDatabase" localSheetId="0" hidden="1">'읍면동 연령별 현황(내국인)'!$N$1:$N$122</definedName>
    <definedName name="_xlnm._FilterDatabase" localSheetId="3" hidden="1">'읍면동 연령별 현황(외국인)'!#REF!</definedName>
    <definedName name="_xlnm.Print_Area" localSheetId="3">'읍면동 연령별 현황(외국인)'!$A$1:$B$35</definedName>
    <definedName name="_xlnm.Print_Area" localSheetId="2">'읍면동연령구간현황(내국인)'!$A$19:$F$34</definedName>
    <definedName name="_xlnm.Print_Titles" localSheetId="0">'읍면동 연령별 현황(내국인)'!$A:$A,'읍면동 연령별 현황(내국인)'!$3:$3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5" l="1"/>
  <c r="AB8" i="5"/>
  <c r="S11" i="5" l="1"/>
  <c r="AQ8" i="5" l="1"/>
  <c r="AL26" i="5"/>
  <c r="S32" i="5" l="1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S8" i="5"/>
  <c r="T8" i="5"/>
  <c r="U8" i="5"/>
  <c r="V8" i="5"/>
  <c r="W8" i="5"/>
  <c r="X8" i="5"/>
  <c r="Y8" i="5"/>
  <c r="Z8" i="5"/>
  <c r="AA8" i="5"/>
  <c r="AC8" i="5"/>
  <c r="AD8" i="5"/>
  <c r="AE8" i="5"/>
  <c r="AF8" i="5"/>
  <c r="AG8" i="5"/>
  <c r="G32" i="5" l="1"/>
  <c r="H32" i="5"/>
  <c r="I32" i="5"/>
  <c r="J32" i="5"/>
  <c r="K32" i="5"/>
  <c r="L32" i="5"/>
  <c r="M32" i="5"/>
  <c r="N32" i="5"/>
  <c r="O32" i="5"/>
  <c r="P32" i="5"/>
  <c r="Q32" i="5"/>
  <c r="R32" i="5"/>
  <c r="F32" i="5"/>
  <c r="G29" i="5"/>
  <c r="H29" i="5"/>
  <c r="I29" i="5"/>
  <c r="J29" i="5"/>
  <c r="K29" i="5"/>
  <c r="L29" i="5"/>
  <c r="M29" i="5"/>
  <c r="N29" i="5"/>
  <c r="O29" i="5"/>
  <c r="P29" i="5"/>
  <c r="Q29" i="5"/>
  <c r="R29" i="5"/>
  <c r="F29" i="5"/>
  <c r="G26" i="5"/>
  <c r="H26" i="5"/>
  <c r="I26" i="5"/>
  <c r="J26" i="5"/>
  <c r="K26" i="5"/>
  <c r="L26" i="5"/>
  <c r="M26" i="5"/>
  <c r="N26" i="5"/>
  <c r="O26" i="5"/>
  <c r="P26" i="5"/>
  <c r="Q26" i="5"/>
  <c r="R26" i="5"/>
  <c r="F26" i="5"/>
  <c r="G23" i="5"/>
  <c r="H23" i="5"/>
  <c r="I23" i="5"/>
  <c r="J23" i="5"/>
  <c r="K23" i="5"/>
  <c r="L23" i="5"/>
  <c r="M23" i="5"/>
  <c r="N23" i="5"/>
  <c r="O23" i="5"/>
  <c r="P23" i="5"/>
  <c r="Q23" i="5"/>
  <c r="R23" i="5"/>
  <c r="F23" i="5"/>
  <c r="G20" i="5"/>
  <c r="H20" i="5"/>
  <c r="I20" i="5"/>
  <c r="J20" i="5"/>
  <c r="K20" i="5"/>
  <c r="L20" i="5"/>
  <c r="M20" i="5"/>
  <c r="N20" i="5"/>
  <c r="O20" i="5"/>
  <c r="P20" i="5"/>
  <c r="Q20" i="5"/>
  <c r="R20" i="5"/>
  <c r="F20" i="5"/>
  <c r="G17" i="5"/>
  <c r="H17" i="5"/>
  <c r="I17" i="5"/>
  <c r="J17" i="5"/>
  <c r="K17" i="5"/>
  <c r="L17" i="5"/>
  <c r="M17" i="5"/>
  <c r="N17" i="5"/>
  <c r="O17" i="5"/>
  <c r="P17" i="5"/>
  <c r="Q17" i="5"/>
  <c r="R17" i="5"/>
  <c r="F17" i="5"/>
  <c r="G14" i="5"/>
  <c r="H14" i="5"/>
  <c r="J14" i="5"/>
  <c r="K14" i="5"/>
  <c r="L14" i="5"/>
  <c r="M14" i="5"/>
  <c r="N14" i="5"/>
  <c r="O14" i="5"/>
  <c r="P14" i="5"/>
  <c r="Q14" i="5"/>
  <c r="R14" i="5"/>
  <c r="F14" i="5"/>
  <c r="G11" i="5"/>
  <c r="H11" i="5"/>
  <c r="I11" i="5"/>
  <c r="J11" i="5"/>
  <c r="K11" i="5"/>
  <c r="L11" i="5"/>
  <c r="M11" i="5"/>
  <c r="N11" i="5"/>
  <c r="O11" i="5"/>
  <c r="P11" i="5"/>
  <c r="Q11" i="5"/>
  <c r="R11" i="5"/>
  <c r="F11" i="5"/>
  <c r="G8" i="5"/>
  <c r="H8" i="5"/>
  <c r="I8" i="5"/>
  <c r="J8" i="5"/>
  <c r="K8" i="5"/>
  <c r="L8" i="5"/>
  <c r="M8" i="5"/>
  <c r="N8" i="5"/>
  <c r="O8" i="5"/>
  <c r="P8" i="5"/>
  <c r="Q8" i="5"/>
  <c r="R8" i="5"/>
  <c r="F8" i="5"/>
  <c r="AH32" i="5"/>
  <c r="AI32" i="5"/>
  <c r="AJ32" i="5"/>
  <c r="AK32" i="5"/>
  <c r="AL32" i="5"/>
  <c r="AM32" i="5"/>
  <c r="AN32" i="5"/>
  <c r="AO32" i="5"/>
  <c r="AP32" i="5"/>
  <c r="AQ32" i="5"/>
  <c r="AR32" i="5"/>
  <c r="AH29" i="5"/>
  <c r="AI29" i="5"/>
  <c r="AJ29" i="5"/>
  <c r="AK29" i="5"/>
  <c r="AL29" i="5"/>
  <c r="AM29" i="5"/>
  <c r="AN29" i="5"/>
  <c r="AO29" i="5"/>
  <c r="AP29" i="5"/>
  <c r="AQ29" i="5"/>
  <c r="AR29" i="5"/>
  <c r="AH26" i="5"/>
  <c r="AI26" i="5"/>
  <c r="AJ26" i="5"/>
  <c r="AK26" i="5"/>
  <c r="AM26" i="5"/>
  <c r="AN26" i="5"/>
  <c r="AO26" i="5"/>
  <c r="AP26" i="5"/>
  <c r="AQ26" i="5"/>
  <c r="AR26" i="5"/>
  <c r="AI23" i="5"/>
  <c r="AJ23" i="5"/>
  <c r="AK23" i="5"/>
  <c r="AL23" i="5"/>
  <c r="AM23" i="5"/>
  <c r="AN23" i="5"/>
  <c r="AO23" i="5"/>
  <c r="AP23" i="5"/>
  <c r="AQ23" i="5"/>
  <c r="AR23" i="5"/>
  <c r="AI20" i="5"/>
  <c r="AJ20" i="5"/>
  <c r="AK20" i="5"/>
  <c r="AL20" i="5"/>
  <c r="AM20" i="5"/>
  <c r="AN20" i="5"/>
  <c r="AO20" i="5"/>
  <c r="AP20" i="5"/>
  <c r="AQ20" i="5"/>
  <c r="AR20" i="5"/>
  <c r="AH17" i="5"/>
  <c r="AI17" i="5"/>
  <c r="AJ17" i="5"/>
  <c r="AK17" i="5"/>
  <c r="AL17" i="5"/>
  <c r="AM17" i="5"/>
  <c r="AN17" i="5"/>
  <c r="AO17" i="5"/>
  <c r="AP17" i="5"/>
  <c r="AQ17" i="5"/>
  <c r="AR17" i="5"/>
  <c r="AI14" i="5"/>
  <c r="AJ14" i="5"/>
  <c r="AK14" i="5"/>
  <c r="AL14" i="5"/>
  <c r="AM14" i="5"/>
  <c r="AN14" i="5"/>
  <c r="AO14" i="5"/>
  <c r="AP14" i="5"/>
  <c r="AQ14" i="5"/>
  <c r="AR14" i="5"/>
  <c r="AH11" i="5"/>
  <c r="AI11" i="5"/>
  <c r="AJ11" i="5"/>
  <c r="AK11" i="5"/>
  <c r="AL11" i="5"/>
  <c r="AM11" i="5"/>
  <c r="AN11" i="5"/>
  <c r="AO11" i="5"/>
  <c r="AP11" i="5"/>
  <c r="AQ11" i="5"/>
  <c r="AR11" i="5"/>
  <c r="AH8" i="5"/>
  <c r="AI8" i="5"/>
  <c r="AJ8" i="5"/>
  <c r="AK8" i="5"/>
  <c r="AL8" i="5"/>
  <c r="AM8" i="5"/>
  <c r="AN8" i="5"/>
  <c r="AO8" i="5"/>
  <c r="AP8" i="5"/>
  <c r="AR8" i="5"/>
  <c r="C39" i="7" l="1"/>
  <c r="D39" i="7"/>
  <c r="E39" i="7"/>
  <c r="C40" i="7"/>
  <c r="D40" i="7"/>
  <c r="E40" i="7"/>
  <c r="C41" i="7"/>
  <c r="D41" i="7"/>
  <c r="E41" i="7"/>
  <c r="C42" i="7"/>
  <c r="D42" i="7"/>
  <c r="E42" i="7"/>
  <c r="C43" i="7"/>
  <c r="D43" i="7"/>
  <c r="E43" i="7"/>
  <c r="C44" i="7"/>
  <c r="D44" i="7"/>
  <c r="E44" i="7"/>
  <c r="C45" i="7"/>
  <c r="D45" i="7"/>
  <c r="E45" i="7"/>
  <c r="C46" i="7"/>
  <c r="D46" i="7"/>
  <c r="E46" i="7"/>
  <c r="C47" i="7"/>
  <c r="D47" i="7"/>
  <c r="E47" i="7"/>
  <c r="C48" i="7"/>
  <c r="D48" i="7"/>
  <c r="E48" i="7"/>
  <c r="D16" i="5" l="1"/>
  <c r="D9" i="5"/>
  <c r="C8" i="7" l="1"/>
  <c r="G5" i="7"/>
  <c r="D7" i="10" s="1"/>
  <c r="F5" i="7"/>
  <c r="D6" i="10" s="1"/>
  <c r="D6" i="5" l="1"/>
  <c r="C6" i="5"/>
  <c r="E6" i="5"/>
  <c r="C7" i="5"/>
  <c r="D7" i="5"/>
  <c r="E7" i="5"/>
  <c r="P5" i="5"/>
  <c r="P104" i="7"/>
  <c r="P93" i="7"/>
  <c r="P82" i="7"/>
  <c r="F16" i="10" s="1"/>
  <c r="P71" i="7"/>
  <c r="P60" i="7"/>
  <c r="P49" i="7"/>
  <c r="P38" i="7"/>
  <c r="P27" i="7"/>
  <c r="P16" i="7"/>
  <c r="Q16" i="7"/>
  <c r="C6" i="7"/>
  <c r="E6" i="7"/>
  <c r="E16" i="10" l="1"/>
  <c r="C5" i="5"/>
  <c r="D5" i="5"/>
  <c r="C54" i="10" s="1"/>
  <c r="B6" i="5"/>
  <c r="D7" i="6" s="1"/>
  <c r="P4" i="5"/>
  <c r="AC93" i="7"/>
  <c r="AD93" i="7"/>
  <c r="AE93" i="7"/>
  <c r="AF93" i="7"/>
  <c r="AG93" i="7"/>
  <c r="P5" i="7"/>
  <c r="K38" i="7"/>
  <c r="D64" i="7"/>
  <c r="C115" i="7"/>
  <c r="E20" i="7"/>
  <c r="E21" i="7"/>
  <c r="C34" i="5"/>
  <c r="D34" i="5"/>
  <c r="E34" i="5"/>
  <c r="E33" i="5"/>
  <c r="D33" i="5"/>
  <c r="C33" i="5"/>
  <c r="C31" i="5"/>
  <c r="D31" i="5"/>
  <c r="E31" i="5"/>
  <c r="E30" i="5"/>
  <c r="D30" i="5"/>
  <c r="C30" i="5"/>
  <c r="C28" i="5"/>
  <c r="D28" i="5"/>
  <c r="E28" i="5"/>
  <c r="E27" i="5"/>
  <c r="D27" i="5"/>
  <c r="C27" i="5"/>
  <c r="C25" i="5"/>
  <c r="D25" i="5"/>
  <c r="E25" i="5"/>
  <c r="E24" i="5"/>
  <c r="D24" i="5"/>
  <c r="C24" i="5"/>
  <c r="C22" i="5"/>
  <c r="D22" i="5"/>
  <c r="E22" i="5"/>
  <c r="E21" i="5"/>
  <c r="D21" i="5"/>
  <c r="C21" i="5"/>
  <c r="C19" i="5"/>
  <c r="D19" i="5"/>
  <c r="E19" i="5"/>
  <c r="E18" i="5"/>
  <c r="D18" i="5"/>
  <c r="C18" i="5"/>
  <c r="C16" i="5"/>
  <c r="E16" i="5"/>
  <c r="E15" i="5"/>
  <c r="D15" i="5"/>
  <c r="C15" i="5"/>
  <c r="C13" i="5"/>
  <c r="D13" i="5"/>
  <c r="E13" i="5"/>
  <c r="E12" i="5"/>
  <c r="D12" i="5"/>
  <c r="C12" i="5"/>
  <c r="C10" i="5"/>
  <c r="D10" i="5"/>
  <c r="E10" i="5"/>
  <c r="E9" i="5"/>
  <c r="C9" i="5"/>
  <c r="D8" i="5" l="1"/>
  <c r="C53" i="10"/>
  <c r="P4" i="7"/>
  <c r="D16" i="10"/>
  <c r="C16" i="10" s="1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E110" i="7"/>
  <c r="C111" i="7"/>
  <c r="D111" i="7"/>
  <c r="E111" i="7"/>
  <c r="C112" i="7"/>
  <c r="D112" i="7"/>
  <c r="E112" i="7"/>
  <c r="C113" i="7"/>
  <c r="D113" i="7"/>
  <c r="E113" i="7"/>
  <c r="C114" i="7"/>
  <c r="D114" i="7"/>
  <c r="E114" i="7"/>
  <c r="D115" i="7"/>
  <c r="E115" i="7"/>
  <c r="E105" i="7"/>
  <c r="D105" i="7"/>
  <c r="C105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C100" i="7"/>
  <c r="D100" i="7"/>
  <c r="E100" i="7"/>
  <c r="C101" i="7"/>
  <c r="D101" i="7"/>
  <c r="E101" i="7"/>
  <c r="C102" i="7"/>
  <c r="D102" i="7"/>
  <c r="E102" i="7"/>
  <c r="C103" i="7"/>
  <c r="D103" i="7"/>
  <c r="E103" i="7"/>
  <c r="E94" i="7"/>
  <c r="D94" i="7"/>
  <c r="C94" i="7"/>
  <c r="C84" i="7"/>
  <c r="D84" i="7"/>
  <c r="E84" i="7"/>
  <c r="C85" i="7"/>
  <c r="D85" i="7"/>
  <c r="E85" i="7"/>
  <c r="C86" i="7"/>
  <c r="D86" i="7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C92" i="7"/>
  <c r="D92" i="7"/>
  <c r="E92" i="7"/>
  <c r="E83" i="7"/>
  <c r="D83" i="7"/>
  <c r="C83" i="7"/>
  <c r="C73" i="7"/>
  <c r="D73" i="7"/>
  <c r="E73" i="7"/>
  <c r="C74" i="7"/>
  <c r="D74" i="7"/>
  <c r="E74" i="7"/>
  <c r="C75" i="7"/>
  <c r="D75" i="7"/>
  <c r="E75" i="7"/>
  <c r="C76" i="7"/>
  <c r="D76" i="7"/>
  <c r="E76" i="7"/>
  <c r="C77" i="7"/>
  <c r="D77" i="7"/>
  <c r="E77" i="7"/>
  <c r="C78" i="7"/>
  <c r="D78" i="7"/>
  <c r="E78" i="7"/>
  <c r="C79" i="7"/>
  <c r="D79" i="7"/>
  <c r="E79" i="7"/>
  <c r="C80" i="7"/>
  <c r="D80" i="7"/>
  <c r="E80" i="7"/>
  <c r="C81" i="7"/>
  <c r="D81" i="7"/>
  <c r="E81" i="7"/>
  <c r="E72" i="7"/>
  <c r="D72" i="7"/>
  <c r="C72" i="7"/>
  <c r="C62" i="7"/>
  <c r="D62" i="7"/>
  <c r="E62" i="7"/>
  <c r="C63" i="7"/>
  <c r="D63" i="7"/>
  <c r="E63" i="7"/>
  <c r="C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E61" i="7"/>
  <c r="D61" i="7"/>
  <c r="C61" i="7"/>
  <c r="C51" i="7"/>
  <c r="D51" i="7"/>
  <c r="E51" i="7"/>
  <c r="C52" i="7"/>
  <c r="D52" i="7"/>
  <c r="E52" i="7"/>
  <c r="C53" i="7"/>
  <c r="D53" i="7"/>
  <c r="E53" i="7"/>
  <c r="C54" i="7"/>
  <c r="D54" i="7"/>
  <c r="E54" i="7"/>
  <c r="C55" i="7"/>
  <c r="D55" i="7"/>
  <c r="E55" i="7"/>
  <c r="C56" i="7"/>
  <c r="D56" i="7"/>
  <c r="E56" i="7"/>
  <c r="C57" i="7"/>
  <c r="D57" i="7"/>
  <c r="E57" i="7"/>
  <c r="C58" i="7"/>
  <c r="D58" i="7"/>
  <c r="E58" i="7"/>
  <c r="C59" i="7"/>
  <c r="D59" i="7"/>
  <c r="E59" i="7"/>
  <c r="E50" i="7"/>
  <c r="D50" i="7"/>
  <c r="C50" i="7"/>
  <c r="C29" i="7"/>
  <c r="D29" i="7"/>
  <c r="E29" i="7"/>
  <c r="C30" i="7"/>
  <c r="D30" i="7"/>
  <c r="E30" i="7"/>
  <c r="C31" i="7"/>
  <c r="D31" i="7"/>
  <c r="E31" i="7"/>
  <c r="C32" i="7"/>
  <c r="D32" i="7"/>
  <c r="E32" i="7"/>
  <c r="C33" i="7"/>
  <c r="D33" i="7"/>
  <c r="E33" i="7"/>
  <c r="C34" i="7"/>
  <c r="D34" i="7"/>
  <c r="E34" i="7"/>
  <c r="C35" i="7"/>
  <c r="D35" i="7"/>
  <c r="E35" i="7"/>
  <c r="C36" i="7"/>
  <c r="D36" i="7"/>
  <c r="E36" i="7"/>
  <c r="C37" i="7"/>
  <c r="D37" i="7"/>
  <c r="E37" i="7"/>
  <c r="E28" i="7"/>
  <c r="D28" i="7"/>
  <c r="C28" i="7"/>
  <c r="E18" i="7"/>
  <c r="E19" i="7"/>
  <c r="E22" i="7"/>
  <c r="E23" i="7"/>
  <c r="E24" i="7"/>
  <c r="E25" i="7"/>
  <c r="E26" i="7"/>
  <c r="E17" i="7"/>
  <c r="D18" i="7"/>
  <c r="D19" i="7"/>
  <c r="D20" i="7"/>
  <c r="D21" i="7"/>
  <c r="D22" i="7"/>
  <c r="D23" i="7"/>
  <c r="D24" i="7"/>
  <c r="D25" i="7"/>
  <c r="D26" i="7"/>
  <c r="D17" i="7"/>
  <c r="C18" i="7"/>
  <c r="C19" i="7"/>
  <c r="C20" i="7"/>
  <c r="C21" i="7"/>
  <c r="C22" i="7"/>
  <c r="C23" i="7"/>
  <c r="C24" i="7"/>
  <c r="C25" i="7"/>
  <c r="C26" i="7"/>
  <c r="C17" i="7"/>
  <c r="E7" i="7"/>
  <c r="E8" i="7"/>
  <c r="E9" i="7"/>
  <c r="E10" i="7"/>
  <c r="E11" i="7"/>
  <c r="E12" i="7"/>
  <c r="E13" i="7"/>
  <c r="E14" i="7"/>
  <c r="E15" i="7"/>
  <c r="D7" i="7"/>
  <c r="D8" i="7"/>
  <c r="D9" i="7"/>
  <c r="D10" i="7"/>
  <c r="D11" i="7"/>
  <c r="D12" i="7"/>
  <c r="D13" i="7"/>
  <c r="D14" i="7"/>
  <c r="D15" i="7"/>
  <c r="D6" i="7"/>
  <c r="C7" i="7"/>
  <c r="C9" i="7"/>
  <c r="C10" i="7"/>
  <c r="C11" i="7"/>
  <c r="C12" i="7"/>
  <c r="C13" i="7"/>
  <c r="C14" i="7"/>
  <c r="C15" i="7"/>
  <c r="C5" i="7" l="1"/>
  <c r="B115" i="7"/>
  <c r="B83" i="7"/>
  <c r="B94" i="7"/>
  <c r="B28" i="7"/>
  <c r="B65" i="7"/>
  <c r="B61" i="7"/>
  <c r="B69" i="7"/>
  <c r="B56" i="7"/>
  <c r="B50" i="7"/>
  <c r="B19" i="7"/>
  <c r="B20" i="7"/>
  <c r="B15" i="7"/>
  <c r="B14" i="7"/>
  <c r="B13" i="7"/>
  <c r="B33" i="7"/>
  <c r="B42" i="7"/>
  <c r="B64" i="7"/>
  <c r="B90" i="7"/>
  <c r="B113" i="7"/>
  <c r="B108" i="7"/>
  <c r="B55" i="7"/>
  <c r="B81" i="7"/>
  <c r="B86" i="7"/>
  <c r="B109" i="7"/>
  <c r="B45" i="7"/>
  <c r="B99" i="7"/>
  <c r="B12" i="7"/>
  <c r="B32" i="7"/>
  <c r="B41" i="7"/>
  <c r="B58" i="7"/>
  <c r="B63" i="7"/>
  <c r="B76" i="7"/>
  <c r="B89" i="7"/>
  <c r="B102" i="7"/>
  <c r="B112" i="7"/>
  <c r="B67" i="7"/>
  <c r="B8" i="7"/>
  <c r="B7" i="7"/>
  <c r="B24" i="7"/>
  <c r="B48" i="7"/>
  <c r="B40" i="7"/>
  <c r="B53" i="7"/>
  <c r="B92" i="7"/>
  <c r="B97" i="7"/>
  <c r="B111" i="7"/>
  <c r="B23" i="7"/>
  <c r="B70" i="7"/>
  <c r="B22" i="7"/>
  <c r="B18" i="7"/>
  <c r="B37" i="7"/>
  <c r="B59" i="7"/>
  <c r="B77" i="7"/>
  <c r="B103" i="7"/>
  <c r="B11" i="7"/>
  <c r="B10" i="7"/>
  <c r="B17" i="7"/>
  <c r="B54" i="7"/>
  <c r="B80" i="7"/>
  <c r="B85" i="7"/>
  <c r="B98" i="7"/>
  <c r="B9" i="7"/>
  <c r="B26" i="7"/>
  <c r="B25" i="7"/>
  <c r="B31" i="7"/>
  <c r="B44" i="7"/>
  <c r="B57" i="7"/>
  <c r="B75" i="7"/>
  <c r="B88" i="7"/>
  <c r="B66" i="7"/>
  <c r="B6" i="7"/>
  <c r="B21" i="7"/>
  <c r="B34" i="7"/>
  <c r="B30" i="7"/>
  <c r="B47" i="7"/>
  <c r="B43" i="7"/>
  <c r="B52" i="7"/>
  <c r="B78" i="7"/>
  <c r="B74" i="7"/>
  <c r="B91" i="7"/>
  <c r="B87" i="7"/>
  <c r="B100" i="7"/>
  <c r="B96" i="7"/>
  <c r="B110" i="7"/>
  <c r="B106" i="7"/>
  <c r="B79" i="7"/>
  <c r="B36" i="7"/>
  <c r="B101" i="7"/>
  <c r="B62" i="7"/>
  <c r="B107" i="7"/>
  <c r="B114" i="7"/>
  <c r="B95" i="7"/>
  <c r="B73" i="7"/>
  <c r="B68" i="7"/>
  <c r="B29" i="7"/>
  <c r="B105" i="7"/>
  <c r="B84" i="7"/>
  <c r="B72" i="7"/>
  <c r="B51" i="7"/>
  <c r="B39" i="7"/>
  <c r="B46" i="7"/>
  <c r="B35" i="7"/>
  <c r="S5" i="7"/>
  <c r="C16" i="7" l="1"/>
  <c r="D16" i="7"/>
  <c r="E16" i="7"/>
  <c r="F16" i="7"/>
  <c r="G16" i="7"/>
  <c r="H16" i="7"/>
  <c r="I16" i="7"/>
  <c r="J16" i="7"/>
  <c r="K16" i="7"/>
  <c r="L16" i="7"/>
  <c r="M16" i="7"/>
  <c r="N16" i="7"/>
  <c r="O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AM16" i="7"/>
  <c r="AN16" i="7"/>
  <c r="AO16" i="7"/>
  <c r="AP16" i="7"/>
  <c r="AQ16" i="7"/>
  <c r="AR16" i="7"/>
  <c r="B16" i="7" l="1"/>
  <c r="B9" i="5" l="1"/>
  <c r="X5" i="5" l="1"/>
  <c r="E5" i="7" l="1"/>
  <c r="AE5" i="5" l="1"/>
  <c r="AB5" i="5"/>
  <c r="V5" i="5"/>
  <c r="C104" i="7" l="1"/>
  <c r="D104" i="7"/>
  <c r="E104" i="7"/>
  <c r="F104" i="7"/>
  <c r="G104" i="7"/>
  <c r="H104" i="7"/>
  <c r="I104" i="7"/>
  <c r="J104" i="7"/>
  <c r="K104" i="7"/>
  <c r="L104" i="7"/>
  <c r="M104" i="7"/>
  <c r="N104" i="7"/>
  <c r="O104" i="7"/>
  <c r="Q104" i="7"/>
  <c r="R104" i="7"/>
  <c r="S104" i="7"/>
  <c r="T104" i="7"/>
  <c r="U104" i="7"/>
  <c r="V104" i="7"/>
  <c r="W104" i="7"/>
  <c r="X104" i="7"/>
  <c r="Y104" i="7"/>
  <c r="Z104" i="7"/>
  <c r="AA104" i="7"/>
  <c r="AB104" i="7"/>
  <c r="AC104" i="7"/>
  <c r="AD104" i="7"/>
  <c r="AE104" i="7"/>
  <c r="AF104" i="7"/>
  <c r="AG104" i="7"/>
  <c r="AH104" i="7"/>
  <c r="AI104" i="7"/>
  <c r="AJ104" i="7"/>
  <c r="AK104" i="7"/>
  <c r="AL104" i="7"/>
  <c r="AM104" i="7"/>
  <c r="AN104" i="7"/>
  <c r="AO104" i="7"/>
  <c r="AP104" i="7"/>
  <c r="AQ104" i="7"/>
  <c r="AR104" i="7"/>
  <c r="B104" i="7" l="1"/>
  <c r="B35" i="5"/>
  <c r="B34" i="5"/>
  <c r="B33" i="5"/>
  <c r="B31" i="5"/>
  <c r="B30" i="5"/>
  <c r="B28" i="5"/>
  <c r="B27" i="5"/>
  <c r="B25" i="5"/>
  <c r="B24" i="5"/>
  <c r="B22" i="5"/>
  <c r="B21" i="5"/>
  <c r="B19" i="5"/>
  <c r="B18" i="5"/>
  <c r="B16" i="5"/>
  <c r="B15" i="5"/>
  <c r="B13" i="5"/>
  <c r="B12" i="5"/>
  <c r="B10" i="5"/>
  <c r="B7" i="5"/>
  <c r="B40" i="5" s="1"/>
  <c r="E32" i="5"/>
  <c r="D32" i="5"/>
  <c r="C32" i="5"/>
  <c r="E29" i="5"/>
  <c r="D29" i="5"/>
  <c r="C29" i="5"/>
  <c r="E26" i="5"/>
  <c r="D26" i="5"/>
  <c r="C26" i="5"/>
  <c r="E23" i="5"/>
  <c r="D23" i="5"/>
  <c r="C23" i="5"/>
  <c r="E20" i="5"/>
  <c r="D20" i="5"/>
  <c r="C20" i="5"/>
  <c r="E17" i="5"/>
  <c r="D17" i="5"/>
  <c r="C17" i="5"/>
  <c r="E14" i="5"/>
  <c r="D14" i="5"/>
  <c r="C14" i="5"/>
  <c r="E11" i="5"/>
  <c r="D11" i="5"/>
  <c r="C11" i="5"/>
  <c r="E8" i="5"/>
  <c r="C8" i="5"/>
  <c r="E5" i="5"/>
  <c r="B5" i="5" s="1"/>
  <c r="F5" i="5"/>
  <c r="G5" i="5"/>
  <c r="H5" i="5"/>
  <c r="I5" i="5"/>
  <c r="J5" i="5"/>
  <c r="K5" i="5"/>
  <c r="L5" i="5"/>
  <c r="M5" i="5"/>
  <c r="N5" i="5"/>
  <c r="O5" i="5"/>
  <c r="Q5" i="5"/>
  <c r="R5" i="5"/>
  <c r="S5" i="5"/>
  <c r="T5" i="5"/>
  <c r="U5" i="5"/>
  <c r="W5" i="5"/>
  <c r="Y5" i="5"/>
  <c r="Z5" i="5"/>
  <c r="AA5" i="5"/>
  <c r="AC5" i="5"/>
  <c r="AD5" i="5"/>
  <c r="AF5" i="5"/>
  <c r="AG5" i="5"/>
  <c r="AH5" i="5"/>
  <c r="AI5" i="5"/>
  <c r="AJ5" i="5"/>
  <c r="AK5" i="5"/>
  <c r="AL5" i="5"/>
  <c r="AM5" i="5"/>
  <c r="AN5" i="5"/>
  <c r="AO5" i="5"/>
  <c r="AP5" i="5"/>
  <c r="AQ5" i="5"/>
  <c r="AR5" i="5"/>
  <c r="D4" i="5" l="1"/>
  <c r="T4" i="5"/>
  <c r="G4" i="5"/>
  <c r="B29" i="5"/>
  <c r="D54" i="10"/>
  <c r="C4" i="5"/>
  <c r="N4" i="5"/>
  <c r="O4" i="5"/>
  <c r="AF4" i="5"/>
  <c r="AE4" i="5"/>
  <c r="AR4" i="5"/>
  <c r="AQ4" i="5"/>
  <c r="AC4" i="5"/>
  <c r="AJ4" i="5"/>
  <c r="AI4" i="5"/>
  <c r="S4" i="5"/>
  <c r="AB4" i="5"/>
  <c r="F4" i="5"/>
  <c r="AH4" i="5"/>
  <c r="R4" i="5"/>
  <c r="E4" i="5"/>
  <c r="AG4" i="5"/>
  <c r="Q4" i="5"/>
  <c r="AO4" i="5"/>
  <c r="L4" i="5"/>
  <c r="AN4" i="5"/>
  <c r="AM4" i="5"/>
  <c r="Y4" i="5"/>
  <c r="J4" i="5"/>
  <c r="AD4" i="5"/>
  <c r="AP4" i="5"/>
  <c r="Z4" i="5"/>
  <c r="V4" i="5"/>
  <c r="AL4" i="5"/>
  <c r="W4" i="5"/>
  <c r="I4" i="5"/>
  <c r="X4" i="5"/>
  <c r="M4" i="5"/>
  <c r="AA4" i="5"/>
  <c r="K4" i="5"/>
  <c r="AK4" i="5"/>
  <c r="U4" i="5"/>
  <c r="H4" i="5"/>
  <c r="B32" i="5"/>
  <c r="B14" i="5"/>
  <c r="B26" i="5"/>
  <c r="B23" i="5"/>
  <c r="B20" i="5"/>
  <c r="B17" i="5"/>
  <c r="B8" i="5"/>
  <c r="B11" i="5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H93" i="7"/>
  <c r="AB93" i="7"/>
  <c r="AA93" i="7"/>
  <c r="Z93" i="7"/>
  <c r="Y93" i="7"/>
  <c r="X93" i="7"/>
  <c r="W93" i="7"/>
  <c r="V93" i="7"/>
  <c r="U93" i="7"/>
  <c r="T93" i="7"/>
  <c r="S93" i="7"/>
  <c r="R93" i="7"/>
  <c r="Q93" i="7"/>
  <c r="O93" i="7"/>
  <c r="N93" i="7"/>
  <c r="M93" i="7"/>
  <c r="L93" i="7"/>
  <c r="K93" i="7"/>
  <c r="J93" i="7"/>
  <c r="I93" i="7"/>
  <c r="H93" i="7"/>
  <c r="G93" i="7"/>
  <c r="F93" i="7"/>
  <c r="E93" i="7"/>
  <c r="D93" i="7"/>
  <c r="C9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O82" i="7"/>
  <c r="N82" i="7"/>
  <c r="M82" i="7"/>
  <c r="L82" i="7"/>
  <c r="K82" i="7"/>
  <c r="F11" i="10" s="1"/>
  <c r="J82" i="7"/>
  <c r="F10" i="10" s="1"/>
  <c r="I82" i="7"/>
  <c r="H82" i="7"/>
  <c r="G82" i="7"/>
  <c r="F82" i="7"/>
  <c r="E82" i="7"/>
  <c r="D82" i="7"/>
  <c r="C82" i="7"/>
  <c r="BM71" i="7"/>
  <c r="BL71" i="7"/>
  <c r="BK71" i="7"/>
  <c r="BJ71" i="7"/>
  <c r="BI71" i="7"/>
  <c r="BH71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I71" i="7"/>
  <c r="AH71" i="7"/>
  <c r="AG71" i="7"/>
  <c r="AF71" i="7"/>
  <c r="AE71" i="7"/>
  <c r="AD71" i="7"/>
  <c r="AC71" i="7"/>
  <c r="AB71" i="7"/>
  <c r="AA71" i="7"/>
  <c r="Z71" i="7"/>
  <c r="Y71" i="7"/>
  <c r="X71" i="7"/>
  <c r="W71" i="7"/>
  <c r="V71" i="7"/>
  <c r="U71" i="7"/>
  <c r="T71" i="7"/>
  <c r="S71" i="7"/>
  <c r="R71" i="7"/>
  <c r="Q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O60" i="7"/>
  <c r="N60" i="7"/>
  <c r="M60" i="7"/>
  <c r="L60" i="7"/>
  <c r="K60" i="7"/>
  <c r="J60" i="7"/>
  <c r="I60" i="7"/>
  <c r="H60" i="7"/>
  <c r="G60" i="7"/>
  <c r="F60" i="7"/>
  <c r="E60" i="7"/>
  <c r="D60" i="7"/>
  <c r="C60" i="7"/>
  <c r="BM49" i="7"/>
  <c r="BL49" i="7"/>
  <c r="BK49" i="7"/>
  <c r="BJ49" i="7"/>
  <c r="BI49" i="7"/>
  <c r="BH49" i="7"/>
  <c r="BG49" i="7"/>
  <c r="BF49" i="7"/>
  <c r="BE49" i="7"/>
  <c r="BD49" i="7"/>
  <c r="BC49" i="7"/>
  <c r="BB49" i="7"/>
  <c r="BA49" i="7"/>
  <c r="AZ49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O38" i="7"/>
  <c r="N38" i="7"/>
  <c r="M38" i="7"/>
  <c r="L38" i="7"/>
  <c r="J38" i="7"/>
  <c r="I38" i="7"/>
  <c r="H38" i="7"/>
  <c r="G38" i="7"/>
  <c r="F38" i="7"/>
  <c r="E38" i="7"/>
  <c r="D38" i="7"/>
  <c r="C3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D5" i="7"/>
  <c r="E120" i="7"/>
  <c r="H5" i="7"/>
  <c r="I5" i="7"/>
  <c r="J5" i="7"/>
  <c r="D10" i="10" s="1"/>
  <c r="K5" i="7"/>
  <c r="D11" i="10" s="1"/>
  <c r="L5" i="7"/>
  <c r="D12" i="10" s="1"/>
  <c r="M5" i="7"/>
  <c r="N5" i="7"/>
  <c r="O5" i="7"/>
  <c r="D15" i="10" s="1"/>
  <c r="Q5" i="7"/>
  <c r="D17" i="10" s="1"/>
  <c r="R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E11" i="10" l="1"/>
  <c r="E12" i="10"/>
  <c r="F12" i="10"/>
  <c r="E10" i="10"/>
  <c r="C10" i="10" s="1"/>
  <c r="F15" i="10"/>
  <c r="F37" i="10"/>
  <c r="C4" i="7"/>
  <c r="E15" i="10"/>
  <c r="D122" i="7"/>
  <c r="X4" i="7"/>
  <c r="W4" i="7"/>
  <c r="AJ4" i="7"/>
  <c r="AI4" i="7"/>
  <c r="J4" i="7"/>
  <c r="AR4" i="7"/>
  <c r="D4" i="7"/>
  <c r="AD4" i="7"/>
  <c r="AN4" i="7"/>
  <c r="AB4" i="7"/>
  <c r="AM4" i="7"/>
  <c r="AA4" i="7"/>
  <c r="M4" i="7"/>
  <c r="B4" i="5"/>
  <c r="B39" i="5" s="1"/>
  <c r="I4" i="7"/>
  <c r="E4" i="7"/>
  <c r="AL4" i="7"/>
  <c r="Z4" i="7"/>
  <c r="L4" i="7"/>
  <c r="H4" i="7"/>
  <c r="AG4" i="7"/>
  <c r="T4" i="7"/>
  <c r="AP4" i="7"/>
  <c r="N4" i="7"/>
  <c r="AK4" i="7"/>
  <c r="Y4" i="7"/>
  <c r="K4" i="7"/>
  <c r="V4" i="7"/>
  <c r="AQ4" i="7"/>
  <c r="AE4" i="7"/>
  <c r="R4" i="7"/>
  <c r="F4" i="7"/>
  <c r="S4" i="7"/>
  <c r="AH4" i="7"/>
  <c r="U4" i="7"/>
  <c r="AF4" i="7"/>
  <c r="Q4" i="7"/>
  <c r="G4" i="7"/>
  <c r="AO4" i="7"/>
  <c r="AC4" i="7"/>
  <c r="O4" i="7"/>
  <c r="B5" i="7"/>
  <c r="D6" i="2" s="1"/>
  <c r="B82" i="7"/>
  <c r="B71" i="7"/>
  <c r="B60" i="7"/>
  <c r="B49" i="7"/>
  <c r="B38" i="7"/>
  <c r="E122" i="7"/>
  <c r="B93" i="7"/>
  <c r="E121" i="7"/>
  <c r="B27" i="7"/>
  <c r="B4" i="7" l="1"/>
  <c r="B120" i="7"/>
  <c r="E119" i="7"/>
  <c r="AS5" i="7" l="1"/>
  <c r="AS4" i="7" s="1"/>
  <c r="AT5" i="7"/>
  <c r="AT4" i="7" s="1"/>
  <c r="AU5" i="7"/>
  <c r="AU4" i="7" s="1"/>
  <c r="AV5" i="7"/>
  <c r="AV4" i="7" s="1"/>
  <c r="AW5" i="7"/>
  <c r="AW4" i="7" s="1"/>
  <c r="AX5" i="7"/>
  <c r="AX4" i="7" s="1"/>
  <c r="AY5" i="7"/>
  <c r="AY4" i="7" s="1"/>
  <c r="AZ5" i="7"/>
  <c r="AZ4" i="7" s="1"/>
  <c r="BA5" i="7"/>
  <c r="BA4" i="7" s="1"/>
  <c r="BB5" i="7"/>
  <c r="BB4" i="7" s="1"/>
  <c r="BC5" i="7"/>
  <c r="BC4" i="7" s="1"/>
  <c r="BD5" i="7"/>
  <c r="BD4" i="7" s="1"/>
  <c r="BE5" i="7"/>
  <c r="BE4" i="7" s="1"/>
  <c r="BF5" i="7"/>
  <c r="BF4" i="7" s="1"/>
  <c r="BG5" i="7"/>
  <c r="BG4" i="7" s="1"/>
  <c r="BH5" i="7"/>
  <c r="BH4" i="7" s="1"/>
  <c r="BI5" i="7"/>
  <c r="BI4" i="7" s="1"/>
  <c r="BJ5" i="7"/>
  <c r="BK5" i="7"/>
  <c r="BL5" i="7"/>
  <c r="BM5" i="7"/>
  <c r="D9" i="2" l="1"/>
  <c r="D8" i="2" l="1"/>
  <c r="D11" i="2"/>
  <c r="D14" i="2"/>
  <c r="D13" i="2"/>
  <c r="D10" i="2"/>
  <c r="D7" i="2"/>
  <c r="F7" i="2" s="1"/>
  <c r="D12" i="2"/>
  <c r="D5" i="2" l="1"/>
  <c r="D10" i="6"/>
  <c r="E8" i="2" l="1"/>
  <c r="E6" i="2"/>
  <c r="E7" i="2"/>
  <c r="E10" i="2"/>
  <c r="E11" i="2"/>
  <c r="E12" i="2"/>
  <c r="E13" i="2"/>
  <c r="E14" i="2"/>
  <c r="E9" i="2"/>
  <c r="D11" i="6"/>
  <c r="F6" i="10" l="1"/>
  <c r="F29" i="10"/>
  <c r="D17" i="6" l="1"/>
  <c r="D18" i="6"/>
  <c r="D16" i="6" l="1"/>
  <c r="D15" i="6"/>
  <c r="D14" i="6"/>
  <c r="D19" i="6"/>
  <c r="D20" i="6"/>
  <c r="D13" i="6"/>
  <c r="D121" i="7" l="1"/>
  <c r="C121" i="7"/>
  <c r="C122" i="7"/>
  <c r="B121" i="7"/>
  <c r="B122" i="7"/>
  <c r="B119" i="7" l="1"/>
  <c r="F120" i="7" s="1"/>
  <c r="D22" i="10"/>
  <c r="C120" i="7"/>
  <c r="D120" i="7"/>
  <c r="D119" i="7" s="1"/>
  <c r="C119" i="7" l="1"/>
  <c r="D8" i="6"/>
  <c r="D6" i="6" l="1"/>
  <c r="F6" i="6" s="1"/>
  <c r="D9" i="6"/>
  <c r="D12" i="6"/>
  <c r="C40" i="5"/>
  <c r="D40" i="5"/>
  <c r="E40" i="5"/>
  <c r="C42" i="5"/>
  <c r="D42" i="5"/>
  <c r="E42" i="5"/>
  <c r="D39" i="5"/>
  <c r="E39" i="5"/>
  <c r="C39" i="5"/>
  <c r="B42" i="5"/>
  <c r="B41" i="5" s="1"/>
  <c r="D5" i="6" l="1"/>
  <c r="E6" i="6" s="1"/>
  <c r="C41" i="5"/>
  <c r="E41" i="5"/>
  <c r="D41" i="5"/>
  <c r="E54" i="10"/>
  <c r="C55" i="10"/>
  <c r="C52" i="10" s="1"/>
  <c r="D55" i="10"/>
  <c r="E55" i="10"/>
  <c r="E9" i="6" l="1"/>
  <c r="E18" i="6"/>
  <c r="E11" i="6"/>
  <c r="E10" i="6"/>
  <c r="E20" i="6"/>
  <c r="E15" i="6"/>
  <c r="E13" i="6"/>
  <c r="E19" i="6"/>
  <c r="E14" i="6"/>
  <c r="E16" i="6"/>
  <c r="E17" i="6"/>
  <c r="E12" i="6"/>
  <c r="E7" i="6"/>
  <c r="E8" i="6"/>
  <c r="B54" i="10"/>
  <c r="B55" i="10"/>
  <c r="E5" i="6" l="1"/>
  <c r="D45" i="10" l="1"/>
  <c r="D41" i="10"/>
  <c r="E45" i="10" l="1"/>
  <c r="F45" i="10" l="1"/>
  <c r="C45" i="10" s="1"/>
  <c r="E53" i="10" l="1"/>
  <c r="E52" i="10" s="1"/>
  <c r="F41" i="10"/>
  <c r="E41" i="10" l="1"/>
  <c r="C41" i="10" s="1"/>
  <c r="F44" i="10" l="1"/>
  <c r="F46" i="10"/>
  <c r="F42" i="10"/>
  <c r="F43" i="10"/>
  <c r="F40" i="10" l="1"/>
  <c r="D14" i="10" l="1"/>
  <c r="F39" i="10" l="1"/>
  <c r="F38" i="10" l="1"/>
  <c r="F36" i="10" l="1"/>
  <c r="F34" i="10" l="1"/>
  <c r="F33" i="10" l="1"/>
  <c r="D25" i="10" l="1"/>
  <c r="D30" i="10"/>
  <c r="D31" i="10"/>
  <c r="D21" i="10"/>
  <c r="F32" i="10" l="1"/>
  <c r="D24" i="10" l="1"/>
  <c r="D53" i="10" l="1"/>
  <c r="F31" i="10"/>
  <c r="D26" i="10"/>
  <c r="B53" i="10" l="1"/>
  <c r="B52" i="10" s="1"/>
  <c r="D52" i="10"/>
  <c r="E31" i="10"/>
  <c r="C31" i="10" s="1"/>
  <c r="D8" i="10"/>
  <c r="D9" i="10"/>
  <c r="D13" i="10"/>
  <c r="D18" i="10"/>
  <c r="D5" i="10" l="1"/>
  <c r="F30" i="10"/>
  <c r="E63" i="10" l="1"/>
  <c r="D63" i="10" s="1"/>
  <c r="E30" i="10"/>
  <c r="C30" i="10" s="1"/>
  <c r="D46" i="10" l="1"/>
  <c r="F28" i="10" l="1"/>
  <c r="E38" i="10" l="1"/>
  <c r="E34" i="10"/>
  <c r="E28" i="10"/>
  <c r="E33" i="10"/>
  <c r="E29" i="10"/>
  <c r="E46" i="10"/>
  <c r="F27" i="10" l="1"/>
  <c r="E36" i="10"/>
  <c r="D33" i="10"/>
  <c r="C33" i="10" s="1"/>
  <c r="D32" i="10"/>
  <c r="E27" i="10"/>
  <c r="D20" i="10" l="1"/>
  <c r="D23" i="10"/>
  <c r="E32" i="10"/>
  <c r="C32" i="10" s="1"/>
  <c r="F26" i="10" l="1"/>
  <c r="E26" i="10" l="1"/>
  <c r="F25" i="10" l="1"/>
  <c r="C26" i="10"/>
  <c r="E25" i="10" l="1"/>
  <c r="C25" i="10" s="1"/>
  <c r="D44" i="10"/>
  <c r="D43" i="10" l="1"/>
  <c r="D34" i="10"/>
  <c r="C34" i="10" s="1"/>
  <c r="F24" i="10" l="1"/>
  <c r="D27" i="10"/>
  <c r="D29" i="10"/>
  <c r="C29" i="10" s="1"/>
  <c r="D28" i="10"/>
  <c r="C28" i="10" s="1"/>
  <c r="C27" i="10" l="1"/>
  <c r="D19" i="10"/>
  <c r="G63" i="10" s="1"/>
  <c r="E24" i="10"/>
  <c r="C24" i="10" s="1"/>
  <c r="F23" i="10" l="1"/>
  <c r="E23" i="10" l="1"/>
  <c r="C23" i="10" s="1"/>
  <c r="F22" i="10" l="1"/>
  <c r="E22" i="10" l="1"/>
  <c r="C22" i="10" s="1"/>
  <c r="F21" i="10" l="1"/>
  <c r="E21" i="10" l="1"/>
  <c r="C21" i="10" s="1"/>
  <c r="D36" i="10" l="1"/>
  <c r="F20" i="10" l="1"/>
  <c r="E40" i="10"/>
  <c r="D42" i="10"/>
  <c r="D37" i="10"/>
  <c r="D39" i="10"/>
  <c r="D38" i="10"/>
  <c r="D40" i="10"/>
  <c r="E44" i="10"/>
  <c r="E39" i="10"/>
  <c r="E43" i="10"/>
  <c r="E42" i="10"/>
  <c r="E37" i="10"/>
  <c r="D35" i="10" l="1"/>
  <c r="E20" i="10"/>
  <c r="C39" i="10"/>
  <c r="C42" i="10"/>
  <c r="C40" i="10"/>
  <c r="C38" i="10"/>
  <c r="C46" i="10"/>
  <c r="C36" i="10"/>
  <c r="C37" i="10"/>
  <c r="F35" i="10"/>
  <c r="C44" i="10"/>
  <c r="C43" i="10"/>
  <c r="E35" i="10"/>
  <c r="I64" i="10" s="1"/>
  <c r="H64" i="10" s="1"/>
  <c r="I63" i="10" l="1"/>
  <c r="H63" i="10" s="1"/>
  <c r="I65" i="10"/>
  <c r="C35" i="10"/>
  <c r="I62" i="10" l="1"/>
  <c r="H65" i="10"/>
  <c r="H62" i="10" s="1"/>
  <c r="F18" i="10"/>
  <c r="F63" i="10"/>
  <c r="B63" i="10" s="1"/>
  <c r="F19" i="10"/>
  <c r="G65" i="10" s="1"/>
  <c r="F65" i="10" s="1"/>
  <c r="C63" i="10" l="1"/>
  <c r="E18" i="10"/>
  <c r="C18" i="10" s="1"/>
  <c r="D4" i="10"/>
  <c r="F17" i="10" l="1"/>
  <c r="E17" i="10" l="1"/>
  <c r="C17" i="10" s="1"/>
  <c r="F11" i="6" l="1"/>
  <c r="G11" i="6" s="1"/>
  <c r="F8" i="6"/>
  <c r="G8" i="6" s="1"/>
  <c r="F10" i="6"/>
  <c r="G10" i="6" s="1"/>
  <c r="F19" i="6"/>
  <c r="C15" i="10" l="1"/>
  <c r="F14" i="10" l="1"/>
  <c r="E14" i="10" l="1"/>
  <c r="C14" i="10" s="1"/>
  <c r="F20" i="6" l="1"/>
  <c r="G20" i="6" s="1"/>
  <c r="G19" i="6"/>
  <c r="F17" i="6"/>
  <c r="G17" i="6" s="1"/>
  <c r="F16" i="6"/>
  <c r="G16" i="6" s="1"/>
  <c r="F14" i="6"/>
  <c r="G14" i="6" s="1"/>
  <c r="F13" i="6"/>
  <c r="G13" i="6" s="1"/>
  <c r="F12" i="6"/>
  <c r="G12" i="6" s="1"/>
  <c r="F7" i="6"/>
  <c r="G7" i="6" s="1"/>
  <c r="F15" i="6"/>
  <c r="G15" i="6" s="1"/>
  <c r="F13" i="10" l="1"/>
  <c r="G7" i="2"/>
  <c r="F6" i="2"/>
  <c r="G6" i="6"/>
  <c r="F9" i="6"/>
  <c r="F5" i="6" s="1"/>
  <c r="F18" i="6"/>
  <c r="G18" i="6" s="1"/>
  <c r="E13" i="10" l="1"/>
  <c r="C13" i="10" s="1"/>
  <c r="G9" i="6"/>
  <c r="G5" i="6"/>
  <c r="G6" i="2" l="1"/>
  <c r="C20" i="10" l="1"/>
  <c r="C19" i="10" s="1"/>
  <c r="E19" i="10" l="1"/>
  <c r="G64" i="10" s="1"/>
  <c r="F64" i="10" s="1"/>
  <c r="F62" i="10" l="1"/>
  <c r="G62" i="10"/>
  <c r="C12" i="10"/>
  <c r="C11" i="10" l="1"/>
  <c r="F9" i="10" l="1"/>
  <c r="E9" i="10" l="1"/>
  <c r="C9" i="10" s="1"/>
  <c r="F8" i="10" l="1"/>
  <c r="E8" i="10" l="1"/>
  <c r="C8" i="10" s="1"/>
  <c r="F7" i="10" l="1"/>
  <c r="F5" i="10" s="1"/>
  <c r="F4" i="10" l="1"/>
  <c r="E65" i="10"/>
  <c r="E7" i="10"/>
  <c r="C7" i="10" s="1"/>
  <c r="C65" i="10" l="1"/>
  <c r="D65" i="10"/>
  <c r="B65" i="10" s="1"/>
  <c r="E6" i="10"/>
  <c r="E5" i="10" s="1"/>
  <c r="E64" i="10" s="1"/>
  <c r="F9" i="2"/>
  <c r="G9" i="2" s="1"/>
  <c r="F11" i="2"/>
  <c r="F14" i="2"/>
  <c r="G14" i="2" s="1"/>
  <c r="G11" i="2" l="1"/>
  <c r="C6" i="10"/>
  <c r="C5" i="10" s="1"/>
  <c r="C4" i="10" s="1"/>
  <c r="E4" i="10" l="1"/>
  <c r="F10" i="2"/>
  <c r="G10" i="2" s="1"/>
  <c r="F13" i="2"/>
  <c r="G13" i="2" s="1"/>
  <c r="C64" i="10" l="1"/>
  <c r="D64" i="10"/>
  <c r="D62" i="10" s="1"/>
  <c r="B62" i="10" s="1"/>
  <c r="E62" i="10"/>
  <c r="C62" i="10" s="1"/>
  <c r="F12" i="2"/>
  <c r="F8" i="2"/>
  <c r="F5" i="2" l="1"/>
  <c r="G5" i="2" s="1"/>
  <c r="B64" i="10"/>
  <c r="G12" i="2"/>
  <c r="G8" i="2"/>
</calcChain>
</file>

<file path=xl/sharedStrings.xml><?xml version="1.0" encoding="utf-8"?>
<sst xmlns="http://schemas.openxmlformats.org/spreadsheetml/2006/main" count="408" uniqueCount="337">
  <si>
    <t>연령별</t>
  </si>
  <si>
    <t>계</t>
  </si>
  <si>
    <t>용인시</t>
  </si>
  <si>
    <t>포 곡 읍</t>
  </si>
  <si>
    <t>중 앙 동</t>
  </si>
  <si>
    <t>동 부 동</t>
  </si>
  <si>
    <t>신 갈 동</t>
  </si>
  <si>
    <t>구 갈 동</t>
  </si>
  <si>
    <t>상 갈 동</t>
  </si>
  <si>
    <t>기 흥 동</t>
  </si>
  <si>
    <t>서 농 동</t>
  </si>
  <si>
    <t>구 성 동</t>
  </si>
  <si>
    <t>마 북 동</t>
  </si>
  <si>
    <t>보 정 동</t>
  </si>
  <si>
    <t>신 봉 동</t>
  </si>
  <si>
    <t>죽 전 1 동</t>
  </si>
  <si>
    <t>죽 전 2 동</t>
  </si>
  <si>
    <t>동 천 동</t>
  </si>
  <si>
    <t>상 현 1 동</t>
  </si>
  <si>
    <t>상 현 2 동</t>
  </si>
  <si>
    <t>성 복 동</t>
  </si>
  <si>
    <t>70대</t>
  </si>
  <si>
    <t>처 인 구</t>
    <phoneticPr fontId="15" type="noConversion"/>
  </si>
  <si>
    <t>기 흥 구</t>
    <phoneticPr fontId="15" type="noConversion"/>
  </si>
  <si>
    <t>수 지 구</t>
    <phoneticPr fontId="15" type="noConversion"/>
  </si>
  <si>
    <t>풍 덕 천 1 동</t>
    <phoneticPr fontId="15" type="noConversion"/>
  </si>
  <si>
    <t>풍 덕 천 2 동</t>
    <phoneticPr fontId="15" type="noConversion"/>
  </si>
  <si>
    <t>비고</t>
    <phoneticPr fontId="27" type="noConversion"/>
  </si>
  <si>
    <t>합    계</t>
  </si>
  <si>
    <t>10대 미만</t>
  </si>
  <si>
    <t>0세</t>
  </si>
  <si>
    <t>10대</t>
  </si>
  <si>
    <t>20대</t>
  </si>
  <si>
    <t>30대</t>
  </si>
  <si>
    <t>40대</t>
  </si>
  <si>
    <t>50대</t>
  </si>
  <si>
    <t>60대</t>
  </si>
  <si>
    <t>80대 이상</t>
  </si>
  <si>
    <t>상하동</t>
    <phoneticPr fontId="27" type="noConversion"/>
  </si>
  <si>
    <t>전월대비 증감현황</t>
    <phoneticPr fontId="27" type="noConversion"/>
  </si>
  <si>
    <t>5세 ~ 9세</t>
  </si>
  <si>
    <t>0세 ~ 4세</t>
  </si>
  <si>
    <t>60세 ~ 64세</t>
  </si>
  <si>
    <t>65세 ~ 69세</t>
  </si>
  <si>
    <t>구성비(%)</t>
    <phoneticPr fontId="27" type="noConversion"/>
  </si>
  <si>
    <t>증감율(%)</t>
    <phoneticPr fontId="27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</si>
  <si>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</si>
  <si>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</si>
  <si>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</si>
  <si>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</si>
  <si>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</si>
  <si>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</si>
  <si>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</si>
  <si>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</si>
  <si>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</si>
  <si>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</si>
  <si>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</si>
  <si>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</si>
  <si>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</si>
  <si>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</si>
  <si>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</si>
  <si>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</si>
  <si>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</si>
  <si>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</si>
  <si>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</si>
  <si>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</si>
  <si>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</si>
  <si>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</si>
  <si>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</si>
  <si>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</si>
  <si>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</si>
  <si>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</si>
  <si>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</si>
  <si>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</si>
  <si>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</si>
  <si>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</si>
  <si>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</si>
  <si>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</si>
  <si>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</si>
  <si>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</si>
  <si>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</si>
  <si>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</si>
  <si>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</si>
  <si>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</si>
  <si>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</si>
  <si>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</si>
  <si>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</si>
  <si>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</si>
  <si>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</si>
  <si>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</si>
  <si>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</si>
  <si>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</si>
  <si>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</si>
  <si>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</si>
  <si>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</si>
  <si>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</si>
  <si>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</si>
  <si>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</si>
  <si>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</si>
  <si>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</si>
  <si>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</si>
  <si>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</si>
  <si>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</si>
  <si>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</si>
  <si>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</si>
  <si>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</si>
  <si>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</si>
  <si>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</si>
  <si>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</si>
  <si>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</si>
  <si>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</si>
  <si>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</si>
  <si>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</si>
  <si>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</si>
  <si>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</si>
  <si>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</si>
  <si>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</si>
  <si>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</si>
  <si>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</si>
  <si>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</si>
  <si>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</si>
  <si>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</si>
  <si>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</si>
  <si>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</si>
  <si>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</si>
  <si>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</si>
  <si>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</si>
  <si>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</si>
  <si>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</si>
  <si>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</si>
  <si>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</si>
  <si>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</si>
  <si>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</si>
  <si>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</si>
  <si>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</si>
  <si>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</si>
  <si>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10세</t>
  </si>
  <si>
    <t>20세</t>
  </si>
  <si>
    <t>30세</t>
  </si>
  <si>
    <t>40세</t>
  </si>
  <si>
    <t>50세</t>
  </si>
  <si>
    <t>60세</t>
  </si>
  <si>
    <t>70세</t>
  </si>
  <si>
    <t>80세</t>
  </si>
  <si>
    <t>90세</t>
  </si>
  <si>
    <t>전월대비 증감현황</t>
    <phoneticPr fontId="27" type="noConversion"/>
  </si>
  <si>
    <t>비고</t>
    <phoneticPr fontId="27" type="noConversion"/>
  </si>
  <si>
    <t>구성비(%)</t>
    <phoneticPr fontId="27" type="noConversion"/>
  </si>
  <si>
    <t>합    계</t>
    <phoneticPr fontId="15" type="noConversion"/>
  </si>
  <si>
    <t>60세 ~ 64세</t>
    <phoneticPr fontId="27" type="noConversion"/>
  </si>
  <si>
    <t>65세 ~ 69세</t>
    <phoneticPr fontId="27" type="noConversion"/>
  </si>
  <si>
    <t>70대</t>
    <phoneticPr fontId="27" type="noConversion"/>
  </si>
  <si>
    <t>10대 미만</t>
    <phoneticPr fontId="27" type="noConversion"/>
  </si>
  <si>
    <t>5세 ~ 9세</t>
    <phoneticPr fontId="27" type="noConversion"/>
  </si>
  <si>
    <t>10대</t>
    <phoneticPr fontId="27" type="noConversion"/>
  </si>
  <si>
    <t>10세 ~ 14세</t>
    <phoneticPr fontId="27" type="noConversion"/>
  </si>
  <si>
    <t>15세 ~ 19세</t>
    <phoneticPr fontId="27" type="noConversion"/>
  </si>
  <si>
    <t>20대</t>
    <phoneticPr fontId="27" type="noConversion"/>
  </si>
  <si>
    <t>20세 ~ 24세</t>
    <phoneticPr fontId="27" type="noConversion"/>
  </si>
  <si>
    <t>25세 ~ 29세</t>
    <phoneticPr fontId="27" type="noConversion"/>
  </si>
  <si>
    <t>30대</t>
    <phoneticPr fontId="27" type="noConversion"/>
  </si>
  <si>
    <t>30세 ~ 34세</t>
    <phoneticPr fontId="27" type="noConversion"/>
  </si>
  <si>
    <t>35세 ~ 39세</t>
    <phoneticPr fontId="27" type="noConversion"/>
  </si>
  <si>
    <t>40세 ~ 44세</t>
    <phoneticPr fontId="27" type="noConversion"/>
  </si>
  <si>
    <t>45세 ~ 49세</t>
    <phoneticPr fontId="27" type="noConversion"/>
  </si>
  <si>
    <t>50세 ~ 54세</t>
    <phoneticPr fontId="27" type="noConversion"/>
  </si>
  <si>
    <t>55세 ~ 59세</t>
    <phoneticPr fontId="27" type="noConversion"/>
  </si>
  <si>
    <t>0세 ~ 4세</t>
    <phoneticPr fontId="27" type="noConversion"/>
  </si>
  <si>
    <t>합계</t>
    <phoneticPr fontId="27" type="noConversion"/>
  </si>
  <si>
    <t>15~64세</t>
    <phoneticPr fontId="27" type="noConversion"/>
  </si>
  <si>
    <t>65세 이상</t>
    <phoneticPr fontId="27" type="noConversion"/>
  </si>
  <si>
    <t>용인시</t>
    <phoneticPr fontId="27" type="noConversion"/>
  </si>
  <si>
    <t>구분</t>
    <phoneticPr fontId="27" type="noConversion"/>
  </si>
  <si>
    <t>포곡읍</t>
    <phoneticPr fontId="65" type="noConversion"/>
  </si>
  <si>
    <t>원삼면</t>
  </si>
  <si>
    <t>백암면</t>
  </si>
  <si>
    <t>중앙동</t>
  </si>
  <si>
    <t>동부동</t>
  </si>
  <si>
    <t>신갈동</t>
    <phoneticPr fontId="27" type="noConversion"/>
  </si>
  <si>
    <t>구갈동</t>
    <phoneticPr fontId="27" type="noConversion"/>
  </si>
  <si>
    <t>상갈동</t>
    <phoneticPr fontId="27" type="noConversion"/>
  </si>
  <si>
    <t>기흥동</t>
    <phoneticPr fontId="27" type="noConversion"/>
  </si>
  <si>
    <t>서농동</t>
    <phoneticPr fontId="27" type="noConversion"/>
  </si>
  <si>
    <t>구성동</t>
    <phoneticPr fontId="27" type="noConversion"/>
  </si>
  <si>
    <t>마북동</t>
    <phoneticPr fontId="27" type="noConversion"/>
  </si>
  <si>
    <t>보정동</t>
    <phoneticPr fontId="27" type="noConversion"/>
  </si>
  <si>
    <t>풍덕천1동</t>
    <phoneticPr fontId="27" type="noConversion"/>
  </si>
  <si>
    <t>풍덕천2동</t>
    <phoneticPr fontId="27" type="noConversion"/>
  </si>
  <si>
    <t>신봉동</t>
    <phoneticPr fontId="27" type="noConversion"/>
  </si>
  <si>
    <t>죽전1동</t>
    <phoneticPr fontId="27" type="noConversion"/>
  </si>
  <si>
    <t>죽전2동</t>
    <phoneticPr fontId="27" type="noConversion"/>
  </si>
  <si>
    <t>동천동</t>
    <phoneticPr fontId="27" type="noConversion"/>
  </si>
  <si>
    <t>상현1동</t>
    <phoneticPr fontId="27" type="noConversion"/>
  </si>
  <si>
    <t>상현2동</t>
    <phoneticPr fontId="27" type="noConversion"/>
  </si>
  <si>
    <t>성복동</t>
    <phoneticPr fontId="27" type="noConversion"/>
  </si>
  <si>
    <t>읍면동</t>
    <phoneticPr fontId="27" type="noConversion"/>
  </si>
  <si>
    <t>0~14세</t>
    <phoneticPr fontId="27" type="noConversion"/>
  </si>
  <si>
    <t>처인구</t>
    <phoneticPr fontId="27" type="noConversion"/>
  </si>
  <si>
    <t>처인구</t>
    <phoneticPr fontId="27" type="noConversion"/>
  </si>
  <si>
    <t>기흥구</t>
    <phoneticPr fontId="27" type="noConversion"/>
  </si>
  <si>
    <t>수지구</t>
    <phoneticPr fontId="27" type="noConversion"/>
  </si>
  <si>
    <t>기흥구</t>
    <phoneticPr fontId="27" type="noConversion"/>
  </si>
  <si>
    <t>수지구</t>
    <phoneticPr fontId="27" type="noConversion"/>
  </si>
  <si>
    <t>모 현 읍</t>
    <phoneticPr fontId="27" type="noConversion"/>
  </si>
  <si>
    <t>이 동 읍</t>
    <phoneticPr fontId="27" type="noConversion"/>
  </si>
  <si>
    <t>모현읍</t>
    <phoneticPr fontId="27" type="noConversion"/>
  </si>
  <si>
    <t>이동읍</t>
    <phoneticPr fontId="27" type="noConversion"/>
  </si>
  <si>
    <t>내국인</t>
    <phoneticPr fontId="27" type="noConversion"/>
  </si>
  <si>
    <t>구별</t>
    <phoneticPr fontId="27" type="noConversion"/>
  </si>
  <si>
    <t>처인구</t>
  </si>
  <si>
    <t>처인구</t>
    <phoneticPr fontId="27" type="noConversion"/>
  </si>
  <si>
    <t>기흥구</t>
  </si>
  <si>
    <t>기흥구</t>
    <phoneticPr fontId="27" type="noConversion"/>
  </si>
  <si>
    <t>수지구</t>
  </si>
  <si>
    <t>수지구</t>
    <phoneticPr fontId="27" type="noConversion"/>
  </si>
  <si>
    <t>용인시</t>
    <phoneticPr fontId="27" type="noConversion"/>
  </si>
  <si>
    <t>외국인</t>
    <phoneticPr fontId="27" type="noConversion"/>
  </si>
  <si>
    <t>구분</t>
  </si>
  <si>
    <t>연령</t>
  </si>
  <si>
    <t>총 계</t>
  </si>
  <si>
    <t>전체</t>
    <phoneticPr fontId="27" type="noConversion"/>
  </si>
  <si>
    <t>영덕1동</t>
    <phoneticPr fontId="27" type="noConversion"/>
  </si>
  <si>
    <t>보 라 동</t>
    <phoneticPr fontId="27" type="noConversion"/>
  </si>
  <si>
    <t>영덕2동</t>
    <phoneticPr fontId="27" type="noConversion"/>
  </si>
  <si>
    <t>보라동</t>
    <phoneticPr fontId="27" type="noConversion"/>
  </si>
  <si>
    <t>동백1동</t>
    <phoneticPr fontId="27" type="noConversion"/>
  </si>
  <si>
    <t>동백2동</t>
    <phoneticPr fontId="27" type="noConversion"/>
  </si>
  <si>
    <t>동백3동</t>
    <phoneticPr fontId="27" type="noConversion"/>
  </si>
  <si>
    <t>영덕1동</t>
    <phoneticPr fontId="27" type="noConversion"/>
  </si>
  <si>
    <t>영덕2동</t>
    <phoneticPr fontId="27" type="noConversion"/>
  </si>
  <si>
    <t>동백1동</t>
    <phoneticPr fontId="27" type="noConversion"/>
  </si>
  <si>
    <t>동백3동</t>
    <phoneticPr fontId="27" type="noConversion"/>
  </si>
  <si>
    <t>10세 ~ 14세</t>
    <phoneticPr fontId="27" type="noConversion"/>
  </si>
  <si>
    <t>15세 ~ 19세</t>
    <phoneticPr fontId="27" type="noConversion"/>
  </si>
  <si>
    <t>총계</t>
    <phoneticPr fontId="27" type="noConversion"/>
  </si>
  <si>
    <t>0-14세</t>
    <phoneticPr fontId="27" type="noConversion"/>
  </si>
  <si>
    <t>15-64세</t>
    <phoneticPr fontId="27" type="noConversion"/>
  </si>
  <si>
    <t>65세 이상</t>
    <phoneticPr fontId="27" type="noConversion"/>
  </si>
  <si>
    <t>40대</t>
    <phoneticPr fontId="27" type="noConversion"/>
  </si>
  <si>
    <t>50대</t>
    <phoneticPr fontId="27" type="noConversion"/>
  </si>
  <si>
    <t>60대</t>
    <phoneticPr fontId="27" type="noConversion"/>
  </si>
  <si>
    <t>80대</t>
    <phoneticPr fontId="27" type="noConversion"/>
  </si>
  <si>
    <t>90대</t>
    <phoneticPr fontId="27" type="noConversion"/>
  </si>
  <si>
    <t>100세 이상</t>
    <phoneticPr fontId="27" type="noConversion"/>
  </si>
  <si>
    <t>상 하 동</t>
    <phoneticPr fontId="27" type="noConversion"/>
  </si>
  <si>
    <t>구분</t>
    <phoneticPr fontId="27" type="noConversion"/>
  </si>
  <si>
    <t>0 ~ 14세</t>
  </si>
  <si>
    <t>15 ~ 64세</t>
  </si>
  <si>
    <t>65세이상</t>
  </si>
  <si>
    <t>성 복 동</t>
    <phoneticPr fontId="27" type="noConversion"/>
  </si>
  <si>
    <t>70세 ~ 74세</t>
    <phoneticPr fontId="27" type="noConversion"/>
  </si>
  <si>
    <t>75세 ~ 79세</t>
    <phoneticPr fontId="27" type="noConversion"/>
  </si>
  <si>
    <t>80세 ~ 84세</t>
    <phoneticPr fontId="27" type="noConversion"/>
  </si>
  <si>
    <t>85세 ~ 89세</t>
    <phoneticPr fontId="27" type="noConversion"/>
  </si>
  <si>
    <t>90세 ~ 94세</t>
    <phoneticPr fontId="27" type="noConversion"/>
  </si>
  <si>
    <t>95세 ~ 99세</t>
    <phoneticPr fontId="27" type="noConversion"/>
  </si>
  <si>
    <t>연령별 인구 증감 비교(내국인)</t>
    <phoneticPr fontId="27" type="noConversion"/>
  </si>
  <si>
    <t>연령별 인구 증감 비교(외국인)</t>
    <phoneticPr fontId="27" type="noConversion"/>
  </si>
  <si>
    <t>증감률(%)</t>
    <phoneticPr fontId="27" type="noConversion"/>
  </si>
  <si>
    <t>남 사 읍</t>
    <phoneticPr fontId="27" type="noConversion"/>
  </si>
  <si>
    <t>남사읍</t>
    <phoneticPr fontId="27" type="noConversion"/>
  </si>
  <si>
    <t>역 북 동</t>
    <phoneticPr fontId="27" type="noConversion"/>
  </si>
  <si>
    <t>삼 가 동</t>
    <phoneticPr fontId="27" type="noConversion"/>
  </si>
  <si>
    <t>죽 전 3 동</t>
    <phoneticPr fontId="27" type="noConversion"/>
  </si>
  <si>
    <t>상 현 2 동</t>
    <phoneticPr fontId="27" type="noConversion"/>
  </si>
  <si>
    <t>상 현 3 동</t>
    <phoneticPr fontId="27" type="noConversion"/>
  </si>
  <si>
    <t>삼가동</t>
    <phoneticPr fontId="27" type="noConversion"/>
  </si>
  <si>
    <t>역북동</t>
    <phoneticPr fontId="27" type="noConversion"/>
  </si>
  <si>
    <t>죽전3동</t>
    <phoneticPr fontId="27" type="noConversion"/>
  </si>
  <si>
    <t>상현3동</t>
    <phoneticPr fontId="27" type="noConversion"/>
  </si>
  <si>
    <r>
      <t>읍면동 연령별 인구현황</t>
    </r>
    <r>
      <rPr>
        <b/>
        <sz val="20"/>
        <color indexed="12"/>
        <rFont val="HY견고딕"/>
        <family val="1"/>
        <charset val="129"/>
      </rPr>
      <t xml:space="preserve">(외국인) </t>
    </r>
    <phoneticPr fontId="27" type="noConversion"/>
  </si>
  <si>
    <t>모 현 읍</t>
  </si>
  <si>
    <t>이 동 읍</t>
  </si>
  <si>
    <t>남 사 읍</t>
  </si>
  <si>
    <t>역 북 동</t>
  </si>
  <si>
    <t>삼 가 동</t>
  </si>
  <si>
    <t>영덕1동</t>
  </si>
  <si>
    <t>영덕2동</t>
  </si>
  <si>
    <t>보 라 동</t>
  </si>
  <si>
    <t>동백1동</t>
  </si>
  <si>
    <t>동백2동</t>
  </si>
  <si>
    <t>동백3동</t>
  </si>
  <si>
    <t>상 하 동</t>
  </si>
  <si>
    <t>풍 덕 천 1 동</t>
  </si>
  <si>
    <t>풍 덕 천 2 동</t>
  </si>
  <si>
    <t>죽 전 3 동</t>
  </si>
  <si>
    <t>상 현 3 동</t>
  </si>
  <si>
    <t>구성비(%)</t>
  </si>
  <si>
    <t>계</t>
    <phoneticPr fontId="27" type="noConversion"/>
  </si>
  <si>
    <t>기 흥 구</t>
  </si>
  <si>
    <t>수 지 구</t>
  </si>
  <si>
    <t xml:space="preserve">용인시 </t>
    <phoneticPr fontId="27" type="noConversion"/>
  </si>
  <si>
    <t xml:space="preserve"> </t>
    <phoneticPr fontId="27" type="noConversion"/>
  </si>
  <si>
    <t xml:space="preserve">용 인 시 </t>
  </si>
  <si>
    <t>용 인 시</t>
    <phoneticPr fontId="27" type="noConversion"/>
  </si>
  <si>
    <t xml:space="preserve"> </t>
    <phoneticPr fontId="27" type="noConversion"/>
  </si>
  <si>
    <t>총 인구수</t>
  </si>
  <si>
    <t>100세 이상</t>
  </si>
  <si>
    <t>10대 미만</t>
    <phoneticPr fontId="27" type="noConversion"/>
  </si>
  <si>
    <t>10대</t>
    <phoneticPr fontId="27" type="noConversion"/>
  </si>
  <si>
    <t>20대</t>
    <phoneticPr fontId="27" type="noConversion"/>
  </si>
  <si>
    <t>30대</t>
    <phoneticPr fontId="27" type="noConversion"/>
  </si>
  <si>
    <t>40대</t>
    <phoneticPr fontId="27" type="noConversion"/>
  </si>
  <si>
    <t>50대</t>
    <phoneticPr fontId="27" type="noConversion"/>
  </si>
  <si>
    <t>60대</t>
    <phoneticPr fontId="27" type="noConversion"/>
  </si>
  <si>
    <t>70대</t>
    <phoneticPr fontId="27" type="noConversion"/>
  </si>
  <si>
    <t>80대</t>
    <phoneticPr fontId="27" type="noConversion"/>
  </si>
  <si>
    <t>90대</t>
    <phoneticPr fontId="27" type="noConversion"/>
  </si>
  <si>
    <t xml:space="preserve"> </t>
    <phoneticPr fontId="27" type="noConversion"/>
  </si>
  <si>
    <t xml:space="preserve">  </t>
    <phoneticPr fontId="27" type="noConversion"/>
  </si>
  <si>
    <r>
      <t>읍면동 연령별 인구현황</t>
    </r>
    <r>
      <rPr>
        <b/>
        <sz val="20"/>
        <color indexed="12"/>
        <rFont val="HY견고딕"/>
        <family val="1"/>
        <charset val="129"/>
      </rPr>
      <t>(내국인)</t>
    </r>
    <phoneticPr fontId="27" type="noConversion"/>
  </si>
  <si>
    <t>처 인 구</t>
    <phoneticPr fontId="27" type="noConversion"/>
  </si>
  <si>
    <t>190</t>
  </si>
  <si>
    <t>212</t>
  </si>
  <si>
    <t>310</t>
  </si>
  <si>
    <t>319</t>
  </si>
  <si>
    <t>351</t>
  </si>
  <si>
    <t>437</t>
  </si>
  <si>
    <t>525</t>
  </si>
  <si>
    <t>542</t>
  </si>
  <si>
    <t>633</t>
  </si>
  <si>
    <t>721</t>
  </si>
  <si>
    <t>유림1동</t>
    <phoneticPr fontId="27" type="noConversion"/>
  </si>
  <si>
    <t>유림2동</t>
    <phoneticPr fontId="27" type="noConversion"/>
  </si>
  <si>
    <t>원 삼 면</t>
    <phoneticPr fontId="27" type="noConversion"/>
  </si>
  <si>
    <t>양 지 읍</t>
    <phoneticPr fontId="27" type="noConversion"/>
  </si>
  <si>
    <t>백 암 면</t>
    <phoneticPr fontId="27" type="noConversion"/>
  </si>
  <si>
    <t>양지읍</t>
    <phoneticPr fontId="27" type="noConversion"/>
  </si>
  <si>
    <t>양 지 읍</t>
    <phoneticPr fontId="27" type="noConversion"/>
  </si>
  <si>
    <t>백 암 면</t>
    <phoneticPr fontId="27" type="noConversion"/>
  </si>
  <si>
    <t>원 삼 면</t>
    <phoneticPr fontId="27" type="noConversion"/>
  </si>
  <si>
    <t>2026.3.31.</t>
    <phoneticPr fontId="27" type="noConversion"/>
  </si>
  <si>
    <t>2026. 3. 31.</t>
    <phoneticPr fontId="27" type="noConversion"/>
  </si>
  <si>
    <t>2026. 4. 30. 기준</t>
    <phoneticPr fontId="27" type="noConversion"/>
  </si>
  <si>
    <t>2026.4.30.</t>
    <phoneticPr fontId="27" type="noConversion"/>
  </si>
  <si>
    <t>2026. 4. 30.</t>
    <phoneticPr fontId="27" type="noConversion"/>
  </si>
  <si>
    <t>206. 4. 30. 기준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</si>
</sst>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0.0000000000%"/>
    <numFmt numFmtId="180" formatCode="_(&quot;$&quot;* #,##0.0_);_(&quot;$&quot;* \(#,##0.0\);_(&quot;$&quot;* &quot;-&quot;??_);_(@_)"/>
    <numFmt numFmtId="181" formatCode="0.00_);[Red]\(0.00\)"/>
    <numFmt numFmtId="182" formatCode="#,##0;[Red]#,##0"/>
    <numFmt numFmtId="183" formatCode="#,##0.00;[Red]#,##0.00"/>
    <numFmt numFmtId="184" formatCode="#,##0_ ;[Red]\-#,##0\ "/>
    <numFmt numFmtId="185" formatCode="#,##0_);[Red]\(#,##0\)"/>
    <numFmt numFmtId="186" formatCode="#,##0.00_ ;[Red]\-#,##0.00\ "/>
    <numFmt numFmtId="187" formatCode="#,##0.00_);[Red]\(#,##0.00\)"/>
    <numFmt numFmtId="188" formatCode="_-* #,##0.0_-;\-* #,##0.0_-;_-* &quot;-&quot;_-;_-@_-"/>
    <numFmt numFmtId="189" formatCode="#,##0.0;\(#,##0.0\);\ &quot;-&quot;\ "/>
    <numFmt numFmtId="190" formatCode="&quot;A$&quot;\ #,##0.0;&quot;$&quot;\-#,##0.0"/>
    <numFmt numFmtId="191" formatCode="&quot;$&quot;#,##0;\(&quot;$&quot;#,##0\)"/>
    <numFmt numFmtId="192" formatCode="#,##0_);\(#,##0\)"/>
    <numFmt numFmtId="193" formatCode="0_);[Red]\(0\)"/>
    <numFmt numFmtId="194" formatCode="0.0%"/>
    <numFmt numFmtId="195" formatCode="0.0"/>
    <numFmt numFmtId="196" formatCode="0.00_ "/>
    <numFmt numFmtId="197" formatCode="0_ "/>
  </numFmts>
  <fonts count="9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4"/>
      <name val="바탕"/>
      <family val="1"/>
      <charset val="129"/>
    </font>
    <font>
      <sz val="9"/>
      <name val="바탕"/>
      <family val="1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체"/>
      <family val="1"/>
      <charset val="129"/>
    </font>
    <font>
      <b/>
      <sz val="10"/>
      <name val="바탕"/>
      <family val="1"/>
      <charset val="129"/>
    </font>
    <font>
      <b/>
      <sz val="11"/>
      <name val="바탕"/>
      <family val="1"/>
      <charset val="129"/>
    </font>
    <font>
      <sz val="11"/>
      <name val="바탕"/>
      <family val="1"/>
      <charset val="129"/>
    </font>
    <font>
      <b/>
      <sz val="20"/>
      <name val="HY견명조"/>
      <family val="1"/>
      <charset val="129"/>
    </font>
    <font>
      <sz val="20"/>
      <name val="HY견명조"/>
      <family val="1"/>
      <charset val="129"/>
    </font>
    <font>
      <sz val="11"/>
      <name val="HY견명조"/>
      <family val="1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바탕"/>
      <family val="1"/>
      <charset val="129"/>
    </font>
    <font>
      <u/>
      <sz val="10"/>
      <color indexed="36"/>
      <name val="바탕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20"/>
      <name val="HY견고딕"/>
      <family val="1"/>
      <charset val="129"/>
    </font>
    <font>
      <b/>
      <sz val="20"/>
      <color indexed="12"/>
      <name val="HY견고딕"/>
      <family val="1"/>
      <charset val="129"/>
    </font>
    <font>
      <b/>
      <sz val="16"/>
      <name val="HY견고딕"/>
      <family val="1"/>
      <charset val="129"/>
    </font>
    <font>
      <b/>
      <sz val="14"/>
      <name val="맑은 고딕"/>
      <family val="3"/>
      <charset val="129"/>
    </font>
    <font>
      <b/>
      <sz val="11"/>
      <name val="함초롬돋움"/>
      <family val="3"/>
      <charset val="129"/>
    </font>
    <font>
      <b/>
      <sz val="10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u/>
      <sz val="10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1"/>
      <name val="HY견고딕"/>
      <family val="1"/>
      <charset val="129"/>
    </font>
    <font>
      <b/>
      <sz val="10"/>
      <color theme="1"/>
      <name val="함초롬돋움"/>
      <family val="3"/>
      <charset val="129"/>
    </font>
    <font>
      <sz val="11"/>
      <color rgb="FF222222"/>
      <name val="함초롬돋움"/>
      <family val="3"/>
      <charset val="129"/>
    </font>
    <font>
      <b/>
      <sz val="11"/>
      <color rgb="FF222222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11"/>
      <color indexed="8"/>
      <name val="맑은 고딕"/>
      <family val="2"/>
      <scheme val="minor"/>
    </font>
    <font>
      <b/>
      <u/>
      <sz val="20"/>
      <color theme="1"/>
      <name val="HY견고딕"/>
      <family val="1"/>
      <charset val="129"/>
    </font>
    <font>
      <b/>
      <u/>
      <sz val="12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u/>
      <sz val="9"/>
      <name val="맑은 고딕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8FFE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AF1DC"/>
        <bgColor indexed="64"/>
      </patternFill>
    </fill>
    <fill>
      <patternFill patternType="solid">
        <fgColor rgb="FFFDE9D8"/>
        <bgColor indexed="64"/>
      </patternFill>
    </fill>
  </fills>
  <borders count="10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2D2D89"/>
      </left>
      <right/>
      <top/>
      <bottom style="thin">
        <color rgb="FF2D2D89"/>
      </bottom>
      <diagonal/>
    </border>
    <border>
      <left/>
      <right style="thin">
        <color rgb="FF2D2D89"/>
      </right>
      <top/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double">
        <color rgb="FF2D2D89"/>
      </bottom>
      <diagonal/>
    </border>
    <border>
      <left style="thin">
        <color rgb="FF2D2D89"/>
      </left>
      <right style="thin">
        <color rgb="FF2D2D89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thin">
        <color rgb="FF2D2D89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rgb="FF2D2D89"/>
      </right>
      <top style="medium">
        <color indexed="64"/>
      </top>
      <bottom/>
      <diagonal/>
    </border>
    <border>
      <left style="thin">
        <color rgb="FF2D2D89"/>
      </left>
      <right/>
      <top style="medium">
        <color indexed="64"/>
      </top>
      <bottom/>
      <diagonal/>
    </border>
    <border>
      <left/>
      <right style="thin">
        <color rgb="FF2D2D8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2D2D89"/>
      </bottom>
      <diagonal/>
    </border>
    <border>
      <left style="medium">
        <color indexed="64"/>
      </left>
      <right style="thin">
        <color rgb="FF2D2D89"/>
      </right>
      <top/>
      <bottom style="double">
        <color rgb="FF2D2D89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double">
        <color rgb="FF2D2D89"/>
      </bottom>
      <diagonal/>
    </border>
    <border>
      <left style="medium">
        <color indexed="64"/>
      </left>
      <right style="thin">
        <color rgb="FF2D2D89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medium">
        <color indexed="64"/>
      </right>
      <top style="double">
        <color rgb="FF2D2D89"/>
      </top>
      <bottom style="thin">
        <color rgb="FF2D2D89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thin">
        <color rgb="FF2D2D89"/>
      </bottom>
      <diagonal/>
    </border>
    <border>
      <left style="thin">
        <color rgb="FF2D2D89"/>
      </left>
      <right style="thin">
        <color rgb="FF2D2D89"/>
      </right>
      <top style="thin">
        <color rgb="FF2D2D89"/>
      </top>
      <bottom style="medium">
        <color indexed="64"/>
      </bottom>
      <diagonal/>
    </border>
    <border>
      <left style="thin">
        <color rgb="FF2D2D89"/>
      </left>
      <right style="medium">
        <color indexed="64"/>
      </right>
      <top style="thin">
        <color rgb="FF2D2D89"/>
      </top>
      <bottom style="medium">
        <color indexed="64"/>
      </bottom>
      <diagonal/>
    </border>
    <border>
      <left style="medium">
        <color indexed="64"/>
      </left>
      <right style="thin">
        <color rgb="FF2D2D89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rgb="FF2D2D89"/>
      </right>
      <top style="thin">
        <color rgb="FF2D2D89"/>
      </top>
      <bottom style="thin">
        <color rgb="FF2D2D89"/>
      </bottom>
      <diagonal/>
    </border>
    <border>
      <left/>
      <right style="thin">
        <color rgb="FF2D2D89"/>
      </right>
      <top style="thin">
        <color rgb="FF2D2D89"/>
      </top>
      <bottom style="medium">
        <color indexed="64"/>
      </bottom>
      <diagonal/>
    </border>
    <border>
      <left style="medium">
        <color indexed="64"/>
      </left>
      <right/>
      <top style="thin">
        <color rgb="FF2D2D89"/>
      </top>
      <bottom style="thin">
        <color rgb="FF2D2D89"/>
      </bottom>
      <diagonal/>
    </border>
    <border>
      <left style="medium">
        <color indexed="64"/>
      </left>
      <right/>
      <top style="thin">
        <color rgb="FF2D2D89"/>
      </top>
      <bottom style="medium">
        <color indexed="64"/>
      </bottom>
      <diagonal/>
    </border>
    <border>
      <left style="thin">
        <color rgb="FF2D2D89"/>
      </left>
      <right style="thin">
        <color rgb="FF2D2D89"/>
      </right>
      <top style="double">
        <color rgb="FF2D2D89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4119">
    <xf numFmtId="0" fontId="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38" fontId="21" fillId="2" borderId="0" applyNumberFormat="0" applyBorder="0" applyAlignment="0" applyProtection="0"/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0" fontId="23" fillId="0" borderId="0" applyNumberFormat="0" applyFill="0" applyBorder="0" applyAlignment="0" applyProtection="0"/>
    <xf numFmtId="10" fontId="21" fillId="3" borderId="3" applyNumberFormat="0" applyBorder="0" applyAlignment="0" applyProtection="0"/>
    <xf numFmtId="180" fontId="13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41" fontId="13" fillId="0" borderId="0" applyFont="0" applyFill="0" applyBorder="0" applyAlignment="0" applyProtection="0"/>
    <xf numFmtId="0" fontId="14" fillId="0" borderId="0"/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41" fillId="0" borderId="0"/>
    <xf numFmtId="0" fontId="42" fillId="0" borderId="0"/>
    <xf numFmtId="0" fontId="13" fillId="0" borderId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3" borderId="32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8" fillId="24" borderId="33" applyNumberFormat="0" applyFont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6" borderId="34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52" fillId="0" borderId="35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10" borderId="32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38" applyNumberFormat="0" applyFill="0" applyAlignment="0" applyProtection="0">
      <alignment vertical="center"/>
    </xf>
    <xf numFmtId="0" fontId="58" fillId="0" borderId="3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3" borderId="40" applyNumberFormat="0" applyAlignment="0" applyProtection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0" fillId="0" borderId="0">
      <alignment vertical="center"/>
    </xf>
    <xf numFmtId="0" fontId="13" fillId="0" borderId="0"/>
    <xf numFmtId="0" fontId="61" fillId="0" borderId="0"/>
    <xf numFmtId="0" fontId="64" fillId="27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190" fontId="13" fillId="0" borderId="0"/>
    <xf numFmtId="191" fontId="13" fillId="0" borderId="0"/>
    <xf numFmtId="189" fontId="61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0" fontId="61" fillId="0" borderId="0"/>
    <xf numFmtId="0" fontId="62" fillId="0" borderId="0" applyNumberFormat="0" applyFill="0" applyBorder="0" applyAlignment="0" applyProtection="0">
      <alignment vertical="top"/>
      <protection locked="0"/>
    </xf>
    <xf numFmtId="176" fontId="63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64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41" fontId="13" fillId="0" borderId="0" applyFont="0" applyFill="0" applyBorder="0" applyAlignment="0" applyProtection="0"/>
    <xf numFmtId="18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1" fillId="0" borderId="0"/>
    <xf numFmtId="0" fontId="9" fillId="0" borderId="0">
      <alignment vertical="center"/>
    </xf>
    <xf numFmtId="0" fontId="43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" fillId="0" borderId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86" fillId="0" borderId="0">
      <alignment vertical="center"/>
    </xf>
  </cellStyleXfs>
  <cellXfs count="351">
    <xf numFmtId="0" fontId="0" fillId="0" borderId="0" xfId="0"/>
    <xf numFmtId="181" fontId="29" fillId="0" borderId="0" xfId="0" applyNumberFormat="1" applyFont="1" applyFill="1" applyBorder="1" applyAlignment="1" applyProtection="1">
      <alignment horizontal="center" vertical="center"/>
      <protection locked="0"/>
    </xf>
    <xf numFmtId="41" fontId="34" fillId="0" borderId="0" xfId="26" applyFont="1" applyAlignment="1" applyProtection="1">
      <protection locked="0"/>
    </xf>
    <xf numFmtId="41" fontId="0" fillId="0" borderId="0" xfId="26" applyFont="1" applyProtection="1">
      <protection locked="0"/>
    </xf>
    <xf numFmtId="0" fontId="35" fillId="0" borderId="0" xfId="0" applyFont="1" applyProtection="1">
      <protection locked="0"/>
    </xf>
    <xf numFmtId="0" fontId="0" fillId="0" borderId="0" xfId="0" applyProtection="1">
      <protection locked="0"/>
    </xf>
    <xf numFmtId="0" fontId="32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32" fillId="0" borderId="0" xfId="0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6" fillId="0" borderId="10" xfId="0" applyFont="1" applyBorder="1" applyAlignment="1" applyProtection="1">
      <alignment horizontal="center" vertical="center"/>
      <protection locked="0"/>
    </xf>
    <xf numFmtId="0" fontId="35" fillId="0" borderId="0" xfId="0" applyFont="1"/>
    <xf numFmtId="0" fontId="26" fillId="0" borderId="0" xfId="0" applyFont="1"/>
    <xf numFmtId="0" fontId="0" fillId="0" borderId="0" xfId="0" applyAlignment="1">
      <alignment horizontal="center"/>
    </xf>
    <xf numFmtId="0" fontId="28" fillId="0" borderId="0" xfId="0" applyFont="1"/>
    <xf numFmtId="188" fontId="38" fillId="0" borderId="0" xfId="26" applyNumberFormat="1" applyFont="1" applyFill="1" applyBorder="1" applyAlignment="1" applyProtection="1">
      <alignment horizontal="center" vertical="center"/>
      <protection locked="0"/>
    </xf>
    <xf numFmtId="41" fontId="37" fillId="0" borderId="0" xfId="26" applyFont="1" applyFill="1" applyBorder="1" applyAlignment="1" applyProtection="1">
      <alignment horizontal="center" vertical="center"/>
      <protection locked="0"/>
    </xf>
    <xf numFmtId="41" fontId="26" fillId="0" borderId="0" xfId="26" applyFont="1" applyFill="1" applyBorder="1" applyAlignment="1" applyProtection="1">
      <alignment horizontal="center" vertical="center"/>
      <protection locked="0"/>
    </xf>
    <xf numFmtId="41" fontId="39" fillId="0" borderId="0" xfId="26" applyFont="1" applyFill="1" applyBorder="1" applyAlignment="1" applyProtection="1">
      <alignment horizontal="center" vertical="center"/>
      <protection locked="0"/>
    </xf>
    <xf numFmtId="41" fontId="39" fillId="0" borderId="0" xfId="26" applyFont="1" applyBorder="1" applyAlignment="1" applyProtection="1">
      <alignment horizontal="center" vertical="center"/>
      <protection locked="0"/>
    </xf>
    <xf numFmtId="41" fontId="39" fillId="0" borderId="0" xfId="26" applyFont="1" applyBorder="1" applyAlignment="1" applyProtection="1">
      <alignment horizontal="centerContinuous" vertical="center"/>
      <protection locked="0"/>
    </xf>
    <xf numFmtId="41" fontId="40" fillId="0" borderId="0" xfId="26" applyFont="1" applyAlignment="1" applyProtection="1">
      <protection locked="0"/>
    </xf>
    <xf numFmtId="41" fontId="28" fillId="0" borderId="0" xfId="26" applyFont="1" applyAlignment="1" applyProtection="1">
      <protection locked="0"/>
    </xf>
    <xf numFmtId="41" fontId="26" fillId="0" borderId="0" xfId="26" applyFont="1" applyFill="1" applyBorder="1" applyAlignment="1" applyProtection="1">
      <protection locked="0"/>
    </xf>
    <xf numFmtId="41" fontId="26" fillId="0" borderId="0" xfId="26" applyFont="1" applyFill="1" applyBorder="1" applyAlignment="1" applyProtection="1">
      <alignment horizontal="center"/>
    </xf>
    <xf numFmtId="41" fontId="26" fillId="0" borderId="0" xfId="26" applyFont="1" applyFill="1" applyBorder="1" applyAlignment="1" applyProtection="1">
      <alignment horizontal="center" vertical="center"/>
    </xf>
    <xf numFmtId="41" fontId="13" fillId="0" borderId="0" xfId="26" applyFont="1" applyAlignment="1" applyProtection="1">
      <protection locked="0"/>
    </xf>
    <xf numFmtId="41" fontId="13" fillId="0" borderId="0" xfId="26" applyFont="1" applyFill="1" applyBorder="1" applyAlignment="1" applyProtection="1">
      <alignment horizontal="center"/>
      <protection locked="0"/>
    </xf>
    <xf numFmtId="41" fontId="13" fillId="0" borderId="0" xfId="26" applyFont="1" applyFill="1" applyBorder="1" applyAlignment="1" applyProtection="1">
      <alignment horizontal="center" vertical="center"/>
      <protection locked="0"/>
    </xf>
    <xf numFmtId="41" fontId="13" fillId="0" borderId="0" xfId="26" applyFont="1" applyFill="1" applyBorder="1" applyAlignment="1" applyProtection="1">
      <alignment horizontal="center" vertical="center"/>
    </xf>
    <xf numFmtId="41" fontId="13" fillId="0" borderId="0" xfId="26" applyFont="1" applyFill="1" applyBorder="1" applyAlignment="1" applyProtection="1">
      <alignment horizontal="center"/>
    </xf>
    <xf numFmtId="41" fontId="0" fillId="0" borderId="0" xfId="0" applyNumberFormat="1"/>
    <xf numFmtId="0" fontId="32" fillId="0" borderId="0" xfId="0" applyFont="1"/>
    <xf numFmtId="182" fontId="0" fillId="0" borderId="0" xfId="0" applyNumberFormat="1" applyProtection="1">
      <protection locked="0"/>
    </xf>
    <xf numFmtId="41" fontId="0" fillId="30" borderId="0" xfId="26" applyFont="1" applyFill="1" applyProtection="1">
      <protection locked="0"/>
    </xf>
    <xf numFmtId="41" fontId="36" fillId="30" borderId="0" xfId="26" applyFont="1" applyFill="1" applyProtection="1">
      <protection locked="0"/>
    </xf>
    <xf numFmtId="0" fontId="0" fillId="0" borderId="0" xfId="0" applyAlignment="1">
      <alignment horizontal="center" vertical="center"/>
    </xf>
    <xf numFmtId="41" fontId="28" fillId="0" borderId="0" xfId="26" applyFont="1" applyFill="1" applyAlignment="1" applyProtection="1">
      <protection locked="0"/>
    </xf>
    <xf numFmtId="185" fontId="28" fillId="0" borderId="0" xfId="0" applyNumberFormat="1" applyFont="1"/>
    <xf numFmtId="181" fontId="31" fillId="0" borderId="0" xfId="0" applyNumberFormat="1" applyFont="1" applyFill="1" applyBorder="1" applyAlignment="1">
      <alignment horizontal="right" vertical="center"/>
    </xf>
    <xf numFmtId="41" fontId="38" fillId="0" borderId="10" xfId="26" applyFont="1" applyBorder="1" applyProtection="1">
      <protection locked="0"/>
    </xf>
    <xf numFmtId="41" fontId="30" fillId="0" borderId="0" xfId="26" applyFont="1" applyFill="1" applyBorder="1" applyProtection="1"/>
    <xf numFmtId="41" fontId="30" fillId="0" borderId="0" xfId="26" applyFont="1" applyFill="1" applyBorder="1" applyProtection="1">
      <protection locked="0"/>
    </xf>
    <xf numFmtId="41" fontId="61" fillId="0" borderId="0" xfId="26" applyFont="1" applyFill="1" applyBorder="1" applyProtection="1">
      <protection locked="0"/>
    </xf>
    <xf numFmtId="41" fontId="61" fillId="0" borderId="0" xfId="26" applyFont="1" applyFill="1" applyBorder="1" applyAlignment="1" applyProtection="1">
      <alignment horizontal="center"/>
      <protection locked="0"/>
    </xf>
    <xf numFmtId="41" fontId="30" fillId="0" borderId="0" xfId="26" applyFont="1" applyFill="1" applyBorder="1" applyAlignment="1" applyProtection="1">
      <alignment horizontal="center"/>
      <protection locked="0"/>
    </xf>
    <xf numFmtId="41" fontId="69" fillId="0" borderId="0" xfId="26" applyFont="1" applyFill="1" applyBorder="1" applyAlignment="1" applyProtection="1">
      <alignment horizontal="center" vertical="center"/>
      <protection locked="0"/>
    </xf>
    <xf numFmtId="0" fontId="70" fillId="0" borderId="41" xfId="0" applyFont="1" applyBorder="1" applyAlignment="1">
      <alignment horizontal="center" vertical="center"/>
    </xf>
    <xf numFmtId="0" fontId="70" fillId="0" borderId="28" xfId="0" applyFont="1" applyBorder="1" applyAlignment="1">
      <alignment horizontal="center" vertical="center"/>
    </xf>
    <xf numFmtId="0" fontId="70" fillId="0" borderId="42" xfId="0" applyFont="1" applyBorder="1" applyAlignment="1">
      <alignment horizontal="center" vertical="center"/>
    </xf>
    <xf numFmtId="192" fontId="71" fillId="32" borderId="3" xfId="0" applyNumberFormat="1" applyFont="1" applyFill="1" applyBorder="1" applyAlignment="1" applyProtection="1">
      <alignment horizontal="center" vertical="center"/>
      <protection locked="0"/>
    </xf>
    <xf numFmtId="41" fontId="72" fillId="0" borderId="3" xfId="26" applyFont="1" applyBorder="1" applyAlignment="1">
      <alignment horizontal="center" vertical="center"/>
    </xf>
    <xf numFmtId="41" fontId="72" fillId="0" borderId="44" xfId="26" applyFont="1" applyBorder="1" applyAlignment="1">
      <alignment horizontal="center" vertical="center"/>
    </xf>
    <xf numFmtId="41" fontId="72" fillId="0" borderId="3" xfId="26" applyFont="1" applyFill="1" applyBorder="1" applyAlignment="1">
      <alignment horizontal="center" vertical="center"/>
    </xf>
    <xf numFmtId="192" fontId="71" fillId="32" borderId="17" xfId="0" applyNumberFormat="1" applyFont="1" applyFill="1" applyBorder="1" applyAlignment="1" applyProtection="1">
      <alignment horizontal="center" vertical="center"/>
      <protection locked="0"/>
    </xf>
    <xf numFmtId="41" fontId="72" fillId="0" borderId="17" xfId="26" applyFont="1" applyBorder="1" applyAlignment="1">
      <alignment horizontal="center" vertical="center"/>
    </xf>
    <xf numFmtId="41" fontId="72" fillId="0" borderId="46" xfId="26" applyFont="1" applyBorder="1" applyAlignment="1">
      <alignment horizontal="center" vertical="center"/>
    </xf>
    <xf numFmtId="182" fontId="70" fillId="0" borderId="11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70" fillId="0" borderId="56" xfId="0" applyFont="1" applyBorder="1" applyAlignment="1" applyProtection="1">
      <alignment horizontal="center"/>
      <protection locked="0"/>
    </xf>
    <xf numFmtId="186" fontId="72" fillId="0" borderId="11" xfId="0" applyNumberFormat="1" applyFont="1" applyFill="1" applyBorder="1" applyAlignment="1" applyProtection="1">
      <alignment horizontal="right" vertical="center"/>
    </xf>
    <xf numFmtId="183" fontId="72" fillId="0" borderId="11" xfId="0" applyNumberFormat="1" applyFont="1" applyFill="1" applyBorder="1" applyAlignment="1" applyProtection="1">
      <alignment horizontal="right" vertical="center" shrinkToFit="1"/>
    </xf>
    <xf numFmtId="184" fontId="72" fillId="0" borderId="5" xfId="0" applyNumberFormat="1" applyFont="1" applyFill="1" applyBorder="1" applyAlignment="1" applyProtection="1">
      <alignment horizontal="right" vertical="center" shrinkToFit="1"/>
    </xf>
    <xf numFmtId="0" fontId="72" fillId="0" borderId="56" xfId="0" applyFont="1" applyFill="1" applyBorder="1" applyAlignment="1" applyProtection="1">
      <alignment horizontal="center"/>
      <protection locked="0"/>
    </xf>
    <xf numFmtId="183" fontId="72" fillId="0" borderId="12" xfId="0" applyNumberFormat="1" applyFont="1" applyFill="1" applyBorder="1" applyAlignment="1" applyProtection="1">
      <alignment horizontal="right" vertical="center" shrinkToFit="1"/>
    </xf>
    <xf numFmtId="184" fontId="72" fillId="0" borderId="8" xfId="0" applyNumberFormat="1" applyFont="1" applyFill="1" applyBorder="1" applyAlignment="1" applyProtection="1">
      <alignment horizontal="right" vertical="center" shrinkToFit="1"/>
    </xf>
    <xf numFmtId="186" fontId="72" fillId="0" borderId="12" xfId="0" applyNumberFormat="1" applyFont="1" applyFill="1" applyBorder="1" applyAlignment="1" applyProtection="1">
      <alignment horizontal="right" vertical="center"/>
    </xf>
    <xf numFmtId="0" fontId="72" fillId="0" borderId="58" xfId="0" applyFont="1" applyFill="1" applyBorder="1" applyAlignment="1" applyProtection="1">
      <alignment horizontal="center"/>
      <protection locked="0"/>
    </xf>
    <xf numFmtId="41" fontId="70" fillId="34" borderId="41" xfId="26" applyFont="1" applyFill="1" applyBorder="1" applyAlignment="1" applyProtection="1">
      <alignment horizontal="center"/>
      <protection locked="0"/>
    </xf>
    <xf numFmtId="41" fontId="70" fillId="34" borderId="28" xfId="26" applyFont="1" applyFill="1" applyBorder="1" applyAlignment="1" applyProtection="1">
      <alignment horizontal="center"/>
      <protection locked="0"/>
    </xf>
    <xf numFmtId="41" fontId="72" fillId="0" borderId="43" xfId="26" applyFont="1" applyBorder="1" applyAlignment="1" applyProtection="1">
      <alignment horizontal="center"/>
      <protection locked="0"/>
    </xf>
    <xf numFmtId="41" fontId="72" fillId="0" borderId="3" xfId="26" applyFont="1" applyBorder="1" applyAlignment="1" applyProtection="1">
      <alignment horizontal="center"/>
      <protection locked="0"/>
    </xf>
    <xf numFmtId="41" fontId="72" fillId="0" borderId="45" xfId="26" applyFont="1" applyBorder="1" applyAlignment="1" applyProtection="1">
      <alignment horizontal="center"/>
      <protection locked="0"/>
    </xf>
    <xf numFmtId="41" fontId="72" fillId="0" borderId="17" xfId="26" applyFont="1" applyBorder="1" applyAlignment="1" applyProtection="1">
      <alignment horizontal="center"/>
      <protection locked="0"/>
    </xf>
    <xf numFmtId="0" fontId="72" fillId="0" borderId="0" xfId="0" applyFont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41" fontId="72" fillId="0" borderId="0" xfId="26" applyFont="1" applyBorder="1" applyAlignment="1">
      <alignment horizontal="center" vertical="center"/>
    </xf>
    <xf numFmtId="41" fontId="70" fillId="0" borderId="3" xfId="0" applyNumberFormat="1" applyFont="1" applyBorder="1" applyAlignment="1">
      <alignment horizontal="center" vertical="center"/>
    </xf>
    <xf numFmtId="41" fontId="70" fillId="0" borderId="44" xfId="0" applyNumberFormat="1" applyFont="1" applyBorder="1" applyAlignment="1">
      <alignment horizontal="center" vertical="center"/>
    </xf>
    <xf numFmtId="41" fontId="72" fillId="0" borderId="3" xfId="0" applyNumberFormat="1" applyFont="1" applyBorder="1" applyAlignment="1">
      <alignment horizontal="center" vertical="center"/>
    </xf>
    <xf numFmtId="41" fontId="72" fillId="0" borderId="44" xfId="0" applyNumberFormat="1" applyFont="1" applyBorder="1" applyAlignment="1">
      <alignment horizontal="center" vertical="center"/>
    </xf>
    <xf numFmtId="41" fontId="72" fillId="0" borderId="17" xfId="0" applyNumberFormat="1" applyFont="1" applyBorder="1" applyAlignment="1">
      <alignment horizontal="center" vertical="center"/>
    </xf>
    <xf numFmtId="41" fontId="72" fillId="0" borderId="46" xfId="0" applyNumberFormat="1" applyFont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76" fillId="0" borderId="49" xfId="0" applyFont="1" applyBorder="1" applyAlignment="1">
      <alignment horizontal="center" vertical="center" wrapText="1"/>
    </xf>
    <xf numFmtId="41" fontId="77" fillId="0" borderId="50" xfId="26" applyFont="1" applyBorder="1" applyAlignment="1">
      <alignment horizontal="center" vertical="center" wrapText="1"/>
    </xf>
    <xf numFmtId="41" fontId="77" fillId="0" borderId="51" xfId="26" applyFont="1" applyBorder="1" applyAlignment="1">
      <alignment horizontal="center" vertical="center" wrapText="1"/>
    </xf>
    <xf numFmtId="192" fontId="71" fillId="4" borderId="3" xfId="0" applyNumberFormat="1" applyFont="1" applyFill="1" applyBorder="1" applyAlignment="1" applyProtection="1">
      <alignment horizontal="center" vertical="center"/>
    </xf>
    <xf numFmtId="41" fontId="70" fillId="4" borderId="3" xfId="26" applyFont="1" applyFill="1" applyBorder="1" applyAlignment="1">
      <alignment horizontal="center" vertical="center"/>
    </xf>
    <xf numFmtId="41" fontId="70" fillId="4" borderId="44" xfId="26" applyFont="1" applyFill="1" applyBorder="1" applyAlignment="1">
      <alignment horizontal="center" vertical="center"/>
    </xf>
    <xf numFmtId="0" fontId="70" fillId="37" borderId="43" xfId="0" applyFont="1" applyFill="1" applyBorder="1" applyAlignment="1">
      <alignment horizontal="center" vertical="center"/>
    </xf>
    <xf numFmtId="41" fontId="61" fillId="35" borderId="0" xfId="26" applyFont="1" applyFill="1" applyBorder="1" applyProtection="1"/>
    <xf numFmtId="0" fontId="70" fillId="37" borderId="45" xfId="0" applyFont="1" applyFill="1" applyBorder="1" applyAlignment="1">
      <alignment horizontal="center" vertical="center"/>
    </xf>
    <xf numFmtId="0" fontId="70" fillId="37" borderId="41" xfId="0" applyFont="1" applyFill="1" applyBorder="1" applyAlignment="1">
      <alignment horizontal="center" vertical="center"/>
    </xf>
    <xf numFmtId="0" fontId="70" fillId="37" borderId="28" xfId="0" applyFont="1" applyFill="1" applyBorder="1" applyAlignment="1">
      <alignment horizontal="center" vertical="center"/>
    </xf>
    <xf numFmtId="0" fontId="70" fillId="37" borderId="42" xfId="0" applyFont="1" applyFill="1" applyBorder="1" applyAlignment="1">
      <alignment horizontal="center" vertical="center"/>
    </xf>
    <xf numFmtId="0" fontId="76" fillId="0" borderId="65" xfId="0" applyFont="1" applyBorder="1" applyAlignment="1">
      <alignment horizontal="center" vertical="center" wrapText="1"/>
    </xf>
    <xf numFmtId="0" fontId="76" fillId="0" borderId="66" xfId="0" applyFont="1" applyBorder="1" applyAlignment="1">
      <alignment horizontal="center" vertical="center" wrapText="1"/>
    </xf>
    <xf numFmtId="0" fontId="76" fillId="0" borderId="67" xfId="0" applyFont="1" applyBorder="1" applyAlignment="1">
      <alignment horizontal="center" vertical="center" wrapText="1"/>
    </xf>
    <xf numFmtId="41" fontId="77" fillId="0" borderId="68" xfId="26" applyFont="1" applyBorder="1" applyAlignment="1">
      <alignment horizontal="center" vertical="center" wrapText="1"/>
    </xf>
    <xf numFmtId="41" fontId="77" fillId="0" borderId="69" xfId="26" applyFont="1" applyBorder="1" applyAlignment="1">
      <alignment horizontal="center" vertical="center" wrapText="1"/>
    </xf>
    <xf numFmtId="41" fontId="77" fillId="0" borderId="70" xfId="26" applyFont="1" applyBorder="1" applyAlignment="1">
      <alignment horizontal="center" vertical="center" wrapText="1"/>
    </xf>
    <xf numFmtId="41" fontId="77" fillId="0" borderId="71" xfId="26" applyFont="1" applyBorder="1" applyAlignment="1">
      <alignment horizontal="center" vertical="center" wrapText="1"/>
    </xf>
    <xf numFmtId="0" fontId="78" fillId="0" borderId="0" xfId="0" applyFont="1" applyAlignment="1">
      <alignment horizontal="right" vertical="center"/>
    </xf>
    <xf numFmtId="0" fontId="70" fillId="37" borderId="3" xfId="0" applyFont="1" applyFill="1" applyBorder="1" applyAlignment="1">
      <alignment horizontal="center" vertical="center"/>
    </xf>
    <xf numFmtId="178" fontId="70" fillId="37" borderId="3" xfId="0" applyNumberFormat="1" applyFont="1" applyFill="1" applyBorder="1" applyAlignment="1">
      <alignment horizontal="right" vertical="center"/>
    </xf>
    <xf numFmtId="178" fontId="70" fillId="37" borderId="44" xfId="0" applyNumberFormat="1" applyFont="1" applyFill="1" applyBorder="1" applyAlignment="1">
      <alignment horizontal="right" vertical="center"/>
    </xf>
    <xf numFmtId="41" fontId="26" fillId="35" borderId="0" xfId="26" applyFont="1" applyFill="1" applyBorder="1" applyAlignment="1" applyProtection="1">
      <protection locked="0"/>
    </xf>
    <xf numFmtId="41" fontId="13" fillId="35" borderId="0" xfId="26" applyFont="1" applyFill="1" applyBorder="1" applyAlignment="1" applyProtection="1">
      <alignment horizontal="center" vertical="center"/>
    </xf>
    <xf numFmtId="41" fontId="26" fillId="35" borderId="0" xfId="26" applyFont="1" applyFill="1" applyBorder="1" applyAlignment="1" applyProtection="1">
      <alignment horizontal="center"/>
    </xf>
    <xf numFmtId="41" fontId="13" fillId="35" borderId="0" xfId="26" applyFont="1" applyFill="1" applyBorder="1" applyAlignment="1" applyProtection="1">
      <alignment horizontal="center"/>
    </xf>
    <xf numFmtId="41" fontId="26" fillId="35" borderId="0" xfId="26" applyFont="1" applyFill="1" applyBorder="1" applyAlignment="1" applyProtection="1">
      <alignment horizontal="center" vertical="center"/>
    </xf>
    <xf numFmtId="41" fontId="70" fillId="35" borderId="7" xfId="26" applyFont="1" applyFill="1" applyBorder="1" applyAlignment="1" applyProtection="1">
      <alignment horizontal="center" vertical="center" shrinkToFit="1"/>
    </xf>
    <xf numFmtId="41" fontId="72" fillId="0" borderId="7" xfId="26" applyFont="1" applyFill="1" applyBorder="1" applyAlignment="1" applyProtection="1">
      <alignment horizontal="center" vertical="center" shrinkToFit="1"/>
    </xf>
    <xf numFmtId="41" fontId="72" fillId="0" borderId="7" xfId="26" applyFont="1" applyFill="1" applyBorder="1" applyAlignment="1" applyProtection="1">
      <alignment horizontal="center" vertical="center"/>
    </xf>
    <xf numFmtId="41" fontId="70" fillId="35" borderId="20" xfId="26" applyFont="1" applyFill="1" applyBorder="1" applyAlignment="1" applyProtection="1">
      <alignment horizontal="center" vertical="center" shrinkToFit="1"/>
    </xf>
    <xf numFmtId="41" fontId="40" fillId="0" borderId="0" xfId="26" applyFont="1" applyFill="1" applyAlignment="1" applyProtection="1">
      <protection locked="0"/>
    </xf>
    <xf numFmtId="41" fontId="13" fillId="0" borderId="0" xfId="26" applyFont="1" applyFill="1" applyAlignment="1" applyProtection="1">
      <protection locked="0"/>
    </xf>
    <xf numFmtId="0" fontId="36" fillId="0" borderId="10" xfId="0" applyFont="1" applyFill="1" applyBorder="1" applyAlignment="1" applyProtection="1">
      <alignment horizontal="center" vertical="center"/>
      <protection locked="0"/>
    </xf>
    <xf numFmtId="182" fontId="70" fillId="0" borderId="13" xfId="0" applyNumberFormat="1" applyFont="1" applyFill="1" applyBorder="1" applyAlignment="1" applyProtection="1">
      <alignment horizontal="center" vertical="center" shrinkToFit="1"/>
    </xf>
    <xf numFmtId="182" fontId="70" fillId="0" borderId="14" xfId="0" applyNumberFormat="1" applyFont="1" applyFill="1" applyBorder="1" applyAlignment="1" applyProtection="1">
      <alignment horizontal="center" vertical="center" shrinkToFit="1"/>
    </xf>
    <xf numFmtId="0" fontId="72" fillId="0" borderId="15" xfId="0" applyFont="1" applyBorder="1"/>
    <xf numFmtId="0" fontId="70" fillId="0" borderId="15" xfId="0" applyFont="1" applyBorder="1"/>
    <xf numFmtId="0" fontId="70" fillId="0" borderId="19" xfId="0" applyFont="1" applyBorder="1"/>
    <xf numFmtId="185" fontId="70" fillId="34" borderId="13" xfId="0" applyNumberFormat="1" applyFont="1" applyFill="1" applyBorder="1" applyAlignment="1">
      <alignment horizontal="right" vertical="center"/>
    </xf>
    <xf numFmtId="181" fontId="70" fillId="34" borderId="14" xfId="0" applyNumberFormat="1" applyFont="1" applyFill="1" applyBorder="1" applyAlignment="1">
      <alignment horizontal="right" vertical="center"/>
    </xf>
    <xf numFmtId="184" fontId="70" fillId="34" borderId="3" xfId="0" applyNumberFormat="1" applyFont="1" applyFill="1" applyBorder="1" applyAlignment="1" applyProtection="1">
      <alignment horizontal="right" vertical="center" shrinkToFit="1"/>
    </xf>
    <xf numFmtId="186" fontId="70" fillId="34" borderId="14" xfId="0" applyNumberFormat="1" applyFont="1" applyFill="1" applyBorder="1" applyAlignment="1">
      <alignment vertical="center"/>
    </xf>
    <xf numFmtId="182" fontId="70" fillId="37" borderId="6" xfId="0" applyNumberFormat="1" applyFont="1" applyFill="1" applyBorder="1" applyAlignment="1" applyProtection="1">
      <alignment horizontal="center" vertical="center" shrinkToFit="1"/>
      <protection locked="0"/>
    </xf>
    <xf numFmtId="184" fontId="70" fillId="37" borderId="13" xfId="0" applyNumberFormat="1" applyFont="1" applyFill="1" applyBorder="1" applyAlignment="1" applyProtection="1">
      <alignment vertical="center" shrinkToFit="1"/>
    </xf>
    <xf numFmtId="186" fontId="70" fillId="37" borderId="14" xfId="0" applyNumberFormat="1" applyFont="1" applyFill="1" applyBorder="1" applyAlignment="1">
      <alignment vertical="center"/>
    </xf>
    <xf numFmtId="182" fontId="70" fillId="37" borderId="6" xfId="0" applyNumberFormat="1" applyFont="1" applyFill="1" applyBorder="1" applyAlignment="1" applyProtection="1">
      <alignment horizontal="center" vertical="center"/>
      <protection locked="0"/>
    </xf>
    <xf numFmtId="184" fontId="70" fillId="37" borderId="16" xfId="0" applyNumberFormat="1" applyFont="1" applyFill="1" applyBorder="1" applyAlignment="1" applyProtection="1">
      <alignment vertical="center" shrinkToFit="1"/>
    </xf>
    <xf numFmtId="186" fontId="70" fillId="37" borderId="18" xfId="0" applyNumberFormat="1" applyFont="1" applyFill="1" applyBorder="1" applyAlignment="1">
      <alignment vertical="center"/>
    </xf>
    <xf numFmtId="182" fontId="72" fillId="0" borderId="6" xfId="0" applyNumberFormat="1" applyFont="1" applyFill="1" applyBorder="1" applyAlignment="1" applyProtection="1">
      <alignment horizontal="center" vertical="center" shrinkToFit="1"/>
      <protection locked="0"/>
    </xf>
    <xf numFmtId="185" fontId="72" fillId="0" borderId="13" xfId="0" applyNumberFormat="1" applyFont="1" applyFill="1" applyBorder="1" applyAlignment="1">
      <alignment horizontal="right" vertical="center"/>
    </xf>
    <xf numFmtId="184" fontId="72" fillId="0" borderId="13" xfId="0" applyNumberFormat="1" applyFont="1" applyFill="1" applyBorder="1" applyAlignment="1" applyProtection="1">
      <alignment vertical="center" shrinkToFit="1"/>
    </xf>
    <xf numFmtId="186" fontId="72" fillId="0" borderId="14" xfId="0" applyNumberFormat="1" applyFont="1" applyFill="1" applyBorder="1" applyAlignment="1">
      <alignment vertical="center"/>
    </xf>
    <xf numFmtId="182" fontId="70" fillId="37" borderId="55" xfId="0" applyNumberFormat="1" applyFont="1" applyFill="1" applyBorder="1" applyAlignment="1" applyProtection="1">
      <alignment horizontal="center" vertical="center"/>
      <protection locked="0"/>
    </xf>
    <xf numFmtId="182" fontId="72" fillId="0" borderId="5" xfId="0" applyNumberFormat="1" applyFont="1" applyFill="1" applyBorder="1" applyAlignment="1" applyProtection="1">
      <alignment horizontal="right" vertical="center" shrinkToFit="1"/>
    </xf>
    <xf numFmtId="182" fontId="70" fillId="0" borderId="52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5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5" xfId="0" applyNumberFormat="1" applyFont="1" applyFill="1" applyBorder="1" applyAlignment="1" applyProtection="1">
      <alignment horizontal="center" vertical="center"/>
      <protection locked="0"/>
    </xf>
    <xf numFmtId="182" fontId="70" fillId="37" borderId="74" xfId="0" applyNumberFormat="1" applyFont="1" applyFill="1" applyBorder="1" applyAlignment="1" applyProtection="1">
      <alignment horizontal="center" vertical="center"/>
      <protection locked="0"/>
    </xf>
    <xf numFmtId="182" fontId="70" fillId="0" borderId="59" xfId="0" applyNumberFormat="1" applyFont="1" applyFill="1" applyBorder="1" applyAlignment="1" applyProtection="1">
      <alignment horizontal="center" vertical="center" shrinkToFit="1"/>
      <protection locked="0"/>
    </xf>
    <xf numFmtId="182" fontId="70" fillId="34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7" xfId="0" applyNumberFormat="1" applyFont="1" applyFill="1" applyBorder="1" applyAlignment="1" applyProtection="1">
      <alignment horizontal="center" vertical="center" shrinkToFit="1"/>
      <protection locked="0"/>
    </xf>
    <xf numFmtId="182" fontId="72" fillId="0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37" borderId="77" xfId="0" applyNumberFormat="1" applyFont="1" applyFill="1" applyBorder="1" applyAlignment="1" applyProtection="1">
      <alignment horizontal="center" vertical="center"/>
      <protection locked="0"/>
    </xf>
    <xf numFmtId="182" fontId="72" fillId="0" borderId="77" xfId="0" applyNumberFormat="1" applyFont="1" applyFill="1" applyBorder="1" applyAlignment="1" applyProtection="1">
      <alignment horizontal="center" vertical="center"/>
      <protection locked="0"/>
    </xf>
    <xf numFmtId="192" fontId="71" fillId="32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41" fontId="70" fillId="37" borderId="5" xfId="26" applyFont="1" applyFill="1" applyBorder="1" applyAlignment="1" applyProtection="1">
      <alignment horizontal="right" vertical="center" shrinkToFit="1"/>
    </xf>
    <xf numFmtId="187" fontId="70" fillId="37" borderId="56" xfId="0" applyNumberFormat="1" applyFont="1" applyFill="1" applyBorder="1" applyAlignment="1" applyProtection="1">
      <alignment horizontal="right" vertical="center"/>
    </xf>
    <xf numFmtId="184" fontId="84" fillId="37" borderId="5" xfId="26" applyNumberFormat="1" applyFont="1" applyFill="1" applyBorder="1" applyAlignment="1" applyProtection="1">
      <alignment horizontal="right" vertical="center" shrinkToFit="1"/>
    </xf>
    <xf numFmtId="186" fontId="70" fillId="37" borderId="11" xfId="0" applyNumberFormat="1" applyFont="1" applyFill="1" applyBorder="1" applyAlignment="1" applyProtection="1">
      <alignment horizontal="right" vertical="center"/>
    </xf>
    <xf numFmtId="41" fontId="71" fillId="33" borderId="26" xfId="26" applyFont="1" applyFill="1" applyBorder="1" applyAlignment="1" applyProtection="1">
      <alignment horizontal="center" vertical="center" shrinkToFit="1"/>
      <protection locked="0"/>
    </xf>
    <xf numFmtId="182" fontId="79" fillId="0" borderId="24" xfId="0" applyNumberFormat="1" applyFont="1" applyFill="1" applyBorder="1" applyAlignment="1" applyProtection="1">
      <alignment horizontal="center" vertical="center" shrinkToFit="1"/>
    </xf>
    <xf numFmtId="41" fontId="73" fillId="33" borderId="26" xfId="26" applyFont="1" applyFill="1" applyBorder="1" applyAlignment="1" applyProtection="1">
      <alignment horizontal="center" vertical="center" shrinkToFit="1"/>
      <protection locked="0"/>
    </xf>
    <xf numFmtId="181" fontId="73" fillId="3" borderId="26" xfId="0" applyNumberFormat="1" applyFont="1" applyFill="1" applyBorder="1" applyAlignment="1" applyProtection="1">
      <alignment horizontal="center" vertical="center" shrinkToFit="1"/>
    </xf>
    <xf numFmtId="182" fontId="73" fillId="3" borderId="26" xfId="0" applyNumberFormat="1" applyFont="1" applyFill="1" applyBorder="1" applyAlignment="1" applyProtection="1">
      <alignment horizontal="center" vertical="center" shrinkToFit="1"/>
    </xf>
    <xf numFmtId="181" fontId="73" fillId="0" borderId="26" xfId="0" applyNumberFormat="1" applyFont="1" applyFill="1" applyBorder="1" applyAlignment="1" applyProtection="1">
      <alignment horizontal="center" vertical="center" shrinkToFit="1"/>
      <protection locked="0"/>
    </xf>
    <xf numFmtId="182" fontId="73" fillId="0" borderId="26" xfId="0" applyNumberFormat="1" applyFont="1" applyFill="1" applyBorder="1" applyAlignment="1" applyProtection="1">
      <alignment horizontal="center" vertical="center" shrinkToFit="1"/>
      <protection locked="0"/>
    </xf>
    <xf numFmtId="41" fontId="66" fillId="0" borderId="0" xfId="26" applyFont="1" applyFill="1" applyBorder="1" applyAlignment="1" applyProtection="1">
      <alignment vertical="center"/>
      <protection locked="0"/>
    </xf>
    <xf numFmtId="41" fontId="74" fillId="0" borderId="87" xfId="26" applyFont="1" applyFill="1" applyBorder="1" applyAlignment="1" applyProtection="1">
      <alignment horizontal="center" vertical="center" shrinkToFit="1"/>
      <protection locked="0"/>
    </xf>
    <xf numFmtId="194" fontId="0" fillId="0" borderId="0" xfId="4117" applyNumberFormat="1" applyFont="1" applyAlignment="1"/>
    <xf numFmtId="10" fontId="0" fillId="0" borderId="0" xfId="4117" applyNumberFormat="1" applyFont="1" applyAlignment="1"/>
    <xf numFmtId="194" fontId="0" fillId="0" borderId="0" xfId="0" applyNumberFormat="1"/>
    <xf numFmtId="0" fontId="0" fillId="0" borderId="0" xfId="4117" applyNumberFormat="1" applyFont="1" applyAlignment="1"/>
    <xf numFmtId="0" fontId="0" fillId="0" borderId="0" xfId="0" applyNumberFormat="1"/>
    <xf numFmtId="41" fontId="0" fillId="0" borderId="0" xfId="26" applyFont="1" applyAlignment="1"/>
    <xf numFmtId="41" fontId="0" fillId="0" borderId="0" xfId="26" applyFont="1"/>
    <xf numFmtId="195" fontId="0" fillId="0" borderId="0" xfId="0" applyNumberFormat="1"/>
    <xf numFmtId="193" fontId="30" fillId="0" borderId="0" xfId="26" applyNumberFormat="1" applyFont="1" applyFill="1" applyBorder="1" applyProtection="1">
      <protection locked="0"/>
    </xf>
    <xf numFmtId="185" fontId="33" fillId="0" borderId="0" xfId="26" applyNumberFormat="1" applyFont="1" applyBorder="1" applyAlignment="1" applyProtection="1">
      <alignment horizontal="center" vertical="center"/>
      <protection locked="0"/>
    </xf>
    <xf numFmtId="185" fontId="33" fillId="0" borderId="0" xfId="26" applyNumberFormat="1" applyFont="1" applyBorder="1" applyAlignment="1" applyProtection="1">
      <alignment horizontal="centerContinuous" vertical="center"/>
      <protection locked="0"/>
    </xf>
    <xf numFmtId="185" fontId="33" fillId="0" borderId="0" xfId="26" applyNumberFormat="1" applyFont="1" applyFill="1" applyBorder="1" applyAlignment="1" applyProtection="1">
      <alignment horizontal="centerContinuous" vertical="center"/>
      <protection locked="0"/>
    </xf>
    <xf numFmtId="185" fontId="25" fillId="0" borderId="0" xfId="26" applyNumberFormat="1" applyFont="1" applyBorder="1" applyAlignment="1" applyProtection="1">
      <alignment horizontal="center" vertical="center"/>
      <protection locked="0"/>
    </xf>
    <xf numFmtId="185" fontId="24" fillId="0" borderId="0" xfId="26" applyNumberFormat="1" applyFont="1" applyFill="1" applyBorder="1" applyAlignment="1" applyProtection="1">
      <alignment horizontal="center" vertical="center"/>
      <protection locked="0"/>
    </xf>
    <xf numFmtId="185" fontId="25" fillId="0" borderId="0" xfId="26" applyNumberFormat="1" applyFont="1" applyBorder="1" applyAlignment="1" applyProtection="1">
      <alignment vertical="center"/>
      <protection locked="0"/>
    </xf>
    <xf numFmtId="185" fontId="25" fillId="0" borderId="0" xfId="26" applyNumberFormat="1" applyFont="1" applyBorder="1" applyAlignment="1" applyProtection="1">
      <alignment horizontal="right" vertical="center"/>
      <protection locked="0"/>
    </xf>
    <xf numFmtId="185" fontId="25" fillId="0" borderId="0" xfId="26" applyNumberFormat="1" applyFont="1" applyFill="1" applyBorder="1" applyAlignment="1" applyProtection="1">
      <alignment horizontal="center" vertical="center"/>
      <protection locked="0"/>
    </xf>
    <xf numFmtId="185" fontId="71" fillId="4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3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0" borderId="26" xfId="26" applyNumberFormat="1" applyFont="1" applyFill="1" applyBorder="1" applyAlignment="1" applyProtection="1">
      <alignment horizontal="center" vertical="center" shrinkToFit="1"/>
      <protection locked="0"/>
    </xf>
    <xf numFmtId="185" fontId="71" fillId="0" borderId="79" xfId="26" applyNumberFormat="1" applyFont="1" applyFill="1" applyBorder="1" applyAlignment="1" applyProtection="1">
      <alignment horizontal="center" vertical="center" shrinkToFit="1"/>
      <protection locked="0"/>
    </xf>
    <xf numFmtId="185" fontId="36" fillId="30" borderId="0" xfId="26" applyNumberFormat="1" applyFont="1" applyFill="1" applyProtection="1">
      <protection locked="0"/>
    </xf>
    <xf numFmtId="185" fontId="0" fillId="0" borderId="0" xfId="26" applyNumberFormat="1" applyFont="1" applyProtection="1">
      <protection locked="0"/>
    </xf>
    <xf numFmtId="185" fontId="28" fillId="0" borderId="0" xfId="26" applyNumberFormat="1" applyFont="1" applyProtection="1">
      <protection locked="0"/>
    </xf>
    <xf numFmtId="185" fontId="0" fillId="0" borderId="0" xfId="26" applyNumberFormat="1" applyFont="1" applyFill="1" applyProtection="1">
      <protection locked="0"/>
    </xf>
    <xf numFmtId="185" fontId="70" fillId="34" borderId="88" xfId="26" applyNumberFormat="1" applyFont="1" applyFill="1" applyBorder="1" applyAlignment="1" applyProtection="1">
      <alignment horizontal="center"/>
      <protection locked="0"/>
    </xf>
    <xf numFmtId="185" fontId="70" fillId="34" borderId="42" xfId="26" applyNumberFormat="1" applyFont="1" applyFill="1" applyBorder="1" applyAlignment="1" applyProtection="1">
      <alignment horizontal="center"/>
      <protection locked="0"/>
    </xf>
    <xf numFmtId="185" fontId="72" fillId="0" borderId="3" xfId="26" applyNumberFormat="1" applyFont="1" applyBorder="1" applyAlignment="1" applyProtection="1">
      <alignment horizontal="center"/>
      <protection locked="0"/>
    </xf>
    <xf numFmtId="185" fontId="72" fillId="0" borderId="44" xfId="26" applyNumberFormat="1" applyFont="1" applyBorder="1" applyAlignment="1" applyProtection="1">
      <alignment horizontal="center"/>
      <protection locked="0"/>
    </xf>
    <xf numFmtId="185" fontId="72" fillId="0" borderId="17" xfId="26" applyNumberFormat="1" applyFont="1" applyBorder="1" applyAlignment="1" applyProtection="1">
      <alignment horizontal="center"/>
      <protection locked="0"/>
    </xf>
    <xf numFmtId="41" fontId="83" fillId="38" borderId="5" xfId="0" applyNumberFormat="1" applyFont="1" applyFill="1" applyBorder="1" applyAlignment="1">
      <alignment horizontal="right" vertical="center"/>
    </xf>
    <xf numFmtId="187" fontId="83" fillId="38" borderId="11" xfId="0" applyNumberFormat="1" applyFont="1" applyFill="1" applyBorder="1" applyAlignment="1">
      <alignment horizontal="right" vertical="center"/>
    </xf>
    <xf numFmtId="182" fontId="82" fillId="0" borderId="5" xfId="0" applyNumberFormat="1" applyFont="1" applyBorder="1" applyAlignment="1">
      <alignment horizontal="right" vertical="center"/>
    </xf>
    <xf numFmtId="183" fontId="82" fillId="0" borderId="11" xfId="0" applyNumberFormat="1" applyFont="1" applyBorder="1" applyAlignment="1">
      <alignment horizontal="right" vertical="center"/>
    </xf>
    <xf numFmtId="182" fontId="82" fillId="0" borderId="20" xfId="0" applyNumberFormat="1" applyFont="1" applyBorder="1" applyAlignment="1">
      <alignment horizontal="right" vertical="center"/>
    </xf>
    <xf numFmtId="183" fontId="82" fillId="0" borderId="12" xfId="0" applyNumberFormat="1" applyFont="1" applyBorder="1" applyAlignment="1">
      <alignment horizontal="right" vertical="center"/>
    </xf>
    <xf numFmtId="185" fontId="79" fillId="35" borderId="9" xfId="26" applyNumberFormat="1" applyFont="1" applyFill="1" applyBorder="1" applyAlignment="1" applyProtection="1">
      <alignment horizontal="right" vertical="center"/>
    </xf>
    <xf numFmtId="185" fontId="83" fillId="39" borderId="82" xfId="0" applyNumberFormat="1" applyFont="1" applyFill="1" applyBorder="1" applyAlignment="1">
      <alignment horizontal="right" vertical="center"/>
    </xf>
    <xf numFmtId="181" fontId="83" fillId="39" borderId="83" xfId="0" applyNumberFormat="1" applyFont="1" applyFill="1" applyBorder="1" applyAlignment="1">
      <alignment horizontal="right" vertical="center"/>
    </xf>
    <xf numFmtId="185" fontId="83" fillId="38" borderId="54" xfId="0" applyNumberFormat="1" applyFont="1" applyFill="1" applyBorder="1" applyAlignment="1">
      <alignment horizontal="right" vertical="center"/>
    </xf>
    <xf numFmtId="185" fontId="82" fillId="0" borderId="54" xfId="0" applyNumberFormat="1" applyFont="1" applyBorder="1" applyAlignment="1">
      <alignment horizontal="right" vertical="center"/>
    </xf>
    <xf numFmtId="185" fontId="83" fillId="38" borderId="13" xfId="0" applyNumberFormat="1" applyFont="1" applyFill="1" applyBorder="1" applyAlignment="1">
      <alignment horizontal="right" vertical="center"/>
    </xf>
    <xf numFmtId="185" fontId="82" fillId="0" borderId="13" xfId="0" applyNumberFormat="1" applyFont="1" applyBorder="1" applyAlignment="1">
      <alignment horizontal="right" vertical="center"/>
    </xf>
    <xf numFmtId="185" fontId="82" fillId="0" borderId="82" xfId="0" applyNumberFormat="1" applyFont="1" applyBorder="1" applyAlignment="1">
      <alignment horizontal="right" vertical="center"/>
    </xf>
    <xf numFmtId="185" fontId="83" fillId="38" borderId="85" xfId="0" applyNumberFormat="1" applyFont="1" applyFill="1" applyBorder="1" applyAlignment="1">
      <alignment horizontal="right" vertical="center"/>
    </xf>
    <xf numFmtId="49" fontId="73" fillId="0" borderId="21" xfId="0" applyNumberFormat="1" applyFont="1" applyFill="1" applyBorder="1" applyAlignment="1" applyProtection="1">
      <alignment horizontal="center" vertical="center" shrinkToFit="1"/>
      <protection locked="0"/>
    </xf>
    <xf numFmtId="193" fontId="28" fillId="0" borderId="0" xfId="26" applyNumberFormat="1" applyFont="1" applyAlignment="1" applyProtection="1">
      <protection locked="0"/>
    </xf>
    <xf numFmtId="41" fontId="85" fillId="0" borderId="5" xfId="26" applyFont="1" applyFill="1" applyBorder="1" applyAlignment="1" applyProtection="1">
      <alignment horizontal="right" vertical="center" shrinkToFit="1"/>
    </xf>
    <xf numFmtId="178" fontId="71" fillId="35" borderId="4" xfId="26" applyNumberFormat="1" applyFont="1" applyFill="1" applyBorder="1" applyAlignment="1" applyProtection="1">
      <alignment horizontal="right" vertical="center" shrinkToFit="1"/>
    </xf>
    <xf numFmtId="185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6" fontId="70" fillId="37" borderId="14" xfId="4117" applyNumberFormat="1" applyFont="1" applyFill="1" applyBorder="1" applyAlignment="1">
      <alignment horizontal="right" vertical="center"/>
    </xf>
    <xf numFmtId="185" fontId="72" fillId="37" borderId="13" xfId="0" applyNumberFormat="1" applyFont="1" applyFill="1" applyBorder="1" applyAlignment="1">
      <alignment horizontal="right" vertical="center"/>
    </xf>
    <xf numFmtId="196" fontId="70" fillId="0" borderId="14" xfId="4117" applyNumberFormat="1" applyFont="1" applyFill="1" applyBorder="1" applyAlignment="1">
      <alignment horizontal="right" vertical="center"/>
    </xf>
    <xf numFmtId="185" fontId="72" fillId="37" borderId="16" xfId="0" applyNumberFormat="1" applyFont="1" applyFill="1" applyBorder="1" applyAlignment="1">
      <alignment horizontal="right" vertical="center"/>
    </xf>
    <xf numFmtId="196" fontId="70" fillId="37" borderId="18" xfId="4117" applyNumberFormat="1" applyFont="1" applyFill="1" applyBorder="1" applyAlignment="1">
      <alignment horizontal="right" vertical="center"/>
    </xf>
    <xf numFmtId="196" fontId="0" fillId="0" borderId="0" xfId="0" applyNumberFormat="1" applyAlignment="1">
      <alignment horizontal="center" vertical="center"/>
    </xf>
    <xf numFmtId="196" fontId="83" fillId="38" borderId="76" xfId="0" applyNumberFormat="1" applyFont="1" applyFill="1" applyBorder="1" applyAlignment="1">
      <alignment horizontal="right" vertical="center"/>
    </xf>
    <xf numFmtId="196" fontId="82" fillId="0" borderId="76" xfId="0" applyNumberFormat="1" applyFont="1" applyBorder="1" applyAlignment="1">
      <alignment horizontal="right" vertical="center"/>
    </xf>
    <xf numFmtId="196" fontId="83" fillId="38" borderId="14" xfId="0" applyNumberFormat="1" applyFont="1" applyFill="1" applyBorder="1" applyAlignment="1">
      <alignment horizontal="right" vertical="center"/>
    </xf>
    <xf numFmtId="196" fontId="82" fillId="0" borderId="84" xfId="0" applyNumberFormat="1" applyFont="1" applyBorder="1" applyAlignment="1">
      <alignment horizontal="right" vertical="center"/>
    </xf>
    <xf numFmtId="196" fontId="83" fillId="38" borderId="86" xfId="0" applyNumberFormat="1" applyFont="1" applyFill="1" applyBorder="1" applyAlignment="1">
      <alignment horizontal="right" vertical="center"/>
    </xf>
    <xf numFmtId="185" fontId="73" fillId="34" borderId="4" xfId="26" applyNumberFormat="1" applyFont="1" applyFill="1" applyBorder="1" applyAlignment="1" applyProtection="1">
      <alignment horizontal="right" vertical="center"/>
    </xf>
    <xf numFmtId="185" fontId="73" fillId="35" borderId="4" xfId="26" applyNumberFormat="1" applyFont="1" applyFill="1" applyBorder="1" applyAlignment="1" applyProtection="1">
      <alignment horizontal="right" vertical="center"/>
    </xf>
    <xf numFmtId="185" fontId="73" fillId="0" borderId="4" xfId="26" applyNumberFormat="1" applyFont="1" applyFill="1" applyBorder="1" applyAlignment="1" applyProtection="1">
      <alignment horizontal="right" vertical="center"/>
    </xf>
    <xf numFmtId="185" fontId="73" fillId="35" borderId="9" xfId="26" applyNumberFormat="1" applyFont="1" applyFill="1" applyBorder="1" applyAlignment="1" applyProtection="1">
      <alignment horizontal="right" vertical="center"/>
    </xf>
    <xf numFmtId="187" fontId="0" fillId="0" borderId="0" xfId="26" applyNumberFormat="1" applyFont="1" applyProtection="1">
      <protection locked="0"/>
    </xf>
    <xf numFmtId="185" fontId="0" fillId="0" borderId="0" xfId="0" applyNumberFormat="1" applyAlignment="1">
      <alignment vertical="center"/>
    </xf>
    <xf numFmtId="197" fontId="0" fillId="0" borderId="0" xfId="0" applyNumberFormat="1" applyAlignment="1">
      <alignment vertical="center"/>
    </xf>
    <xf numFmtId="178" fontId="71" fillId="31" borderId="4" xfId="26" applyNumberFormat="1" applyFont="1" applyFill="1" applyBorder="1" applyAlignment="1" applyProtection="1">
      <alignment horizontal="right" vertical="center" shrinkToFit="1"/>
    </xf>
    <xf numFmtId="182" fontId="72" fillId="0" borderId="20" xfId="0" applyNumberFormat="1" applyFont="1" applyFill="1" applyBorder="1" applyAlignment="1" applyProtection="1">
      <alignment horizontal="right" vertical="center" shrinkToFit="1"/>
    </xf>
    <xf numFmtId="41" fontId="88" fillId="0" borderId="0" xfId="26" applyFont="1" applyFill="1" applyBorder="1" applyAlignment="1" applyProtection="1">
      <alignment horizontal="left" vertical="center"/>
      <protection locked="0"/>
    </xf>
    <xf numFmtId="193" fontId="0" fillId="0" borderId="0" xfId="0" applyNumberFormat="1" applyAlignment="1">
      <alignment vertical="center"/>
    </xf>
    <xf numFmtId="185" fontId="70" fillId="34" borderId="7" xfId="26" applyNumberFormat="1" applyFont="1" applyFill="1" applyBorder="1" applyAlignment="1" applyProtection="1">
      <alignment horizontal="center" vertical="center" shrinkToFit="1"/>
    </xf>
    <xf numFmtId="185" fontId="26" fillId="0" borderId="0" xfId="26" applyNumberFormat="1" applyFont="1" applyFill="1" applyBorder="1" applyAlignment="1" applyProtection="1">
      <protection locked="0"/>
    </xf>
    <xf numFmtId="185" fontId="26" fillId="31" borderId="0" xfId="26" applyNumberFormat="1" applyFont="1" applyFill="1" applyBorder="1" applyAlignment="1" applyProtection="1">
      <protection locked="0"/>
    </xf>
    <xf numFmtId="185" fontId="0" fillId="0" borderId="0" xfId="0" applyNumberFormat="1" applyFont="1"/>
    <xf numFmtId="178" fontId="30" fillId="0" borderId="0" xfId="26" applyNumberFormat="1" applyFont="1" applyFill="1" applyBorder="1" applyProtection="1">
      <protection locked="0"/>
    </xf>
    <xf numFmtId="178" fontId="61" fillId="0" borderId="0" xfId="26" applyNumberFormat="1" applyFont="1" applyFill="1" applyBorder="1" applyProtection="1">
      <protection locked="0"/>
    </xf>
    <xf numFmtId="178" fontId="61" fillId="0" borderId="0" xfId="26" applyNumberFormat="1" applyFont="1" applyFill="1" applyBorder="1" applyAlignment="1" applyProtection="1">
      <alignment horizontal="center"/>
      <protection locked="0"/>
    </xf>
    <xf numFmtId="178" fontId="30" fillId="0" borderId="0" xfId="26" applyNumberFormat="1" applyFont="1" applyFill="1" applyBorder="1" applyAlignment="1" applyProtection="1">
      <alignment horizontal="center"/>
      <protection locked="0"/>
    </xf>
    <xf numFmtId="178" fontId="61" fillId="35" borderId="0" xfId="26" applyNumberFormat="1" applyFont="1" applyFill="1" applyBorder="1" applyProtection="1"/>
    <xf numFmtId="3" fontId="0" fillId="0" borderId="0" xfId="0" applyNumberFormat="1" applyAlignment="1">
      <alignment vertical="center"/>
    </xf>
    <xf numFmtId="3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7" fontId="79" fillId="35" borderId="9" xfId="26" applyNumberFormat="1" applyFont="1" applyFill="1" applyBorder="1" applyAlignment="1" applyProtection="1">
      <alignment horizontal="right" vertical="center"/>
    </xf>
    <xf numFmtId="193" fontId="73" fillId="35" borderId="9" xfId="26" applyNumberFormat="1" applyFont="1" applyFill="1" applyBorder="1" applyAlignment="1" applyProtection="1">
      <alignment horizontal="right" vertical="center" shrinkToFit="1"/>
      <protection locked="0"/>
    </xf>
    <xf numFmtId="193" fontId="73" fillId="35" borderId="12" xfId="26" applyNumberFormat="1" applyFont="1" applyFill="1" applyBorder="1" applyAlignment="1" applyProtection="1">
      <alignment horizontal="right" vertical="center" shrinkToFit="1"/>
      <protection locked="0"/>
    </xf>
    <xf numFmtId="178" fontId="72" fillId="0" borderId="0" xfId="0" applyNumberFormat="1" applyFont="1" applyAlignment="1">
      <alignment horizontal="center" vertical="center"/>
    </xf>
    <xf numFmtId="0" fontId="71" fillId="31" borderId="7" xfId="26" applyNumberFormat="1" applyFont="1" applyFill="1" applyBorder="1" applyAlignment="1" applyProtection="1">
      <alignment horizontal="center" vertical="center"/>
    </xf>
    <xf numFmtId="0" fontId="71" fillId="35" borderId="7" xfId="26" applyNumberFormat="1" applyFont="1" applyFill="1" applyBorder="1" applyAlignment="1" applyProtection="1">
      <alignment horizontal="center" vertical="center"/>
    </xf>
    <xf numFmtId="0" fontId="74" fillId="0" borderId="7" xfId="26" applyNumberFormat="1" applyFont="1" applyFill="1" applyBorder="1" applyAlignment="1" applyProtection="1">
      <alignment horizontal="center" vertical="center"/>
      <protection locked="0"/>
    </xf>
    <xf numFmtId="0" fontId="71" fillId="35" borderId="20" xfId="26" applyNumberFormat="1" applyFont="1" applyFill="1" applyBorder="1" applyAlignment="1" applyProtection="1">
      <alignment horizontal="center" vertical="center"/>
    </xf>
    <xf numFmtId="0" fontId="76" fillId="0" borderId="94" xfId="0" applyFont="1" applyBorder="1" applyAlignment="1">
      <alignment horizontal="center" vertical="center" wrapText="1"/>
    </xf>
    <xf numFmtId="0" fontId="76" fillId="0" borderId="95" xfId="0" applyFont="1" applyBorder="1" applyAlignment="1">
      <alignment horizontal="center" vertical="center" wrapText="1"/>
    </xf>
    <xf numFmtId="41" fontId="77" fillId="0" borderId="92" xfId="26" applyFont="1" applyBorder="1" applyAlignment="1">
      <alignment horizontal="center" vertical="center" wrapText="1"/>
    </xf>
    <xf numFmtId="41" fontId="77" fillId="0" borderId="93" xfId="26" applyFont="1" applyBorder="1" applyAlignment="1">
      <alignment horizontal="center" vertical="center" wrapText="1"/>
    </xf>
    <xf numFmtId="41" fontId="77" fillId="0" borderId="96" xfId="26" applyFont="1" applyBorder="1" applyAlignment="1">
      <alignment horizontal="center" vertical="center" wrapText="1"/>
    </xf>
    <xf numFmtId="41" fontId="77" fillId="0" borderId="3" xfId="26" applyFont="1" applyBorder="1" applyAlignment="1">
      <alignment horizontal="center" vertical="center" wrapText="1"/>
    </xf>
    <xf numFmtId="41" fontId="77" fillId="0" borderId="17" xfId="26" applyFont="1" applyBorder="1" applyAlignment="1">
      <alignment horizontal="center" vertical="center" wrapText="1"/>
    </xf>
    <xf numFmtId="3" fontId="71" fillId="31" borderId="4" xfId="26" applyNumberFormat="1" applyFont="1" applyFill="1" applyBorder="1" applyAlignment="1" applyProtection="1">
      <alignment horizontal="right" vertical="center" shrinkToFit="1"/>
    </xf>
    <xf numFmtId="0" fontId="75" fillId="0" borderId="4" xfId="0" applyNumberFormat="1" applyFont="1" applyFill="1" applyBorder="1" applyAlignment="1">
      <alignment horizontal="right" vertical="center"/>
    </xf>
    <xf numFmtId="3" fontId="75" fillId="0" borderId="4" xfId="0" applyNumberFormat="1" applyFont="1" applyFill="1" applyBorder="1" applyAlignment="1">
      <alignment horizontal="right" vertical="center"/>
    </xf>
    <xf numFmtId="0" fontId="74" fillId="0" borderId="4" xfId="0" applyNumberFormat="1" applyFont="1" applyFill="1" applyBorder="1" applyAlignment="1" applyProtection="1">
      <alignment horizontal="right" vertical="center"/>
    </xf>
    <xf numFmtId="3" fontId="74" fillId="0" borderId="4" xfId="0" applyNumberFormat="1" applyFont="1" applyFill="1" applyBorder="1" applyAlignment="1" applyProtection="1">
      <alignment horizontal="right" vertical="center"/>
    </xf>
    <xf numFmtId="0" fontId="71" fillId="35" borderId="9" xfId="26" applyNumberFormat="1" applyFont="1" applyFill="1" applyBorder="1" applyAlignment="1" applyProtection="1">
      <alignment horizontal="right" vertical="center" shrinkToFit="1"/>
    </xf>
    <xf numFmtId="185" fontId="0" fillId="0" borderId="0" xfId="0" applyNumberFormat="1" applyFill="1" applyAlignment="1">
      <alignment vertical="center"/>
    </xf>
    <xf numFmtId="185" fontId="0" fillId="0" borderId="0" xfId="0" applyNumberForma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197" fontId="0" fillId="0" borderId="0" xfId="0" applyNumberFormat="1" applyFill="1" applyAlignment="1">
      <alignment vertical="center"/>
    </xf>
    <xf numFmtId="193" fontId="0" fillId="0" borderId="0" xfId="0" applyNumberFormat="1" applyFill="1" applyAlignment="1">
      <alignment vertical="center"/>
    </xf>
    <xf numFmtId="193" fontId="0" fillId="0" borderId="0" xfId="0" applyNumberFormat="1" applyFont="1" applyFill="1" applyAlignment="1">
      <alignment vertical="center"/>
    </xf>
    <xf numFmtId="185" fontId="0" fillId="0" borderId="98" xfId="0" applyNumberFormat="1" applyFill="1" applyBorder="1" applyAlignment="1">
      <alignment vertical="center"/>
    </xf>
    <xf numFmtId="185" fontId="0" fillId="0" borderId="97" xfId="0" applyNumberFormat="1" applyFill="1" applyBorder="1" applyAlignment="1">
      <alignment vertical="center"/>
    </xf>
    <xf numFmtId="193" fontId="0" fillId="0" borderId="98" xfId="0" applyNumberFormat="1" applyFont="1" applyFill="1" applyBorder="1" applyAlignment="1">
      <alignment vertical="center"/>
    </xf>
    <xf numFmtId="193" fontId="0" fillId="0" borderId="97" xfId="0" applyNumberFormat="1" applyFont="1" applyFill="1" applyBorder="1" applyAlignment="1">
      <alignment vertical="center"/>
    </xf>
    <xf numFmtId="41" fontId="22" fillId="0" borderId="0" xfId="26" applyFont="1" applyFill="1" applyBorder="1" applyAlignment="1" applyProtection="1">
      <alignment vertical="center"/>
      <protection locked="0"/>
    </xf>
    <xf numFmtId="185" fontId="0" fillId="0" borderId="0" xfId="0" applyNumberFormat="1"/>
    <xf numFmtId="0" fontId="71" fillId="35" borderId="99" xfId="0" applyNumberFormat="1" applyFont="1" applyFill="1" applyBorder="1" applyAlignment="1">
      <alignment vertical="center"/>
    </xf>
    <xf numFmtId="0" fontId="74" fillId="0" borderId="4" xfId="0" applyNumberFormat="1" applyFont="1" applyBorder="1" applyAlignment="1">
      <alignment vertical="center"/>
    </xf>
    <xf numFmtId="0" fontId="74" fillId="0" borderId="101" xfId="0" applyNumberFormat="1" applyFont="1" applyBorder="1" applyAlignment="1">
      <alignment vertical="center"/>
    </xf>
    <xf numFmtId="3" fontId="74" fillId="0" borderId="4" xfId="0" applyNumberFormat="1" applyFont="1" applyBorder="1" applyAlignment="1">
      <alignment vertical="center"/>
    </xf>
    <xf numFmtId="3" fontId="74" fillId="0" borderId="101" xfId="0" applyNumberFormat="1" applyFont="1" applyBorder="1" applyAlignment="1">
      <alignment vertical="center"/>
    </xf>
    <xf numFmtId="0" fontId="74" fillId="0" borderId="102" xfId="0" applyNumberFormat="1" applyFont="1" applyBorder="1" applyAlignment="1">
      <alignment vertical="center"/>
    </xf>
    <xf numFmtId="0" fontId="74" fillId="0" borderId="100" xfId="0" applyNumberFormat="1" applyFont="1" applyBorder="1" applyAlignment="1">
      <alignment vertical="center"/>
    </xf>
    <xf numFmtId="0" fontId="81" fillId="35" borderId="9" xfId="0" applyNumberFormat="1" applyFont="1" applyFill="1" applyBorder="1" applyAlignment="1">
      <alignment horizontal="right" vertical="center"/>
    </xf>
    <xf numFmtId="0" fontId="81" fillId="35" borderId="9" xfId="0" applyNumberFormat="1" applyFont="1" applyFill="1" applyBorder="1" applyAlignment="1" applyProtection="1">
      <alignment horizontal="right" vertical="center"/>
    </xf>
    <xf numFmtId="197" fontId="89" fillId="0" borderId="0" xfId="0" applyNumberFormat="1" applyFont="1" applyFill="1" applyBorder="1" applyAlignment="1">
      <alignment horizontal="right" vertical="center" wrapText="1"/>
    </xf>
    <xf numFmtId="185" fontId="0" fillId="0" borderId="0" xfId="0" applyNumberFormat="1" applyFont="1" applyFill="1" applyAlignment="1">
      <alignment horizontal="right" vertical="center"/>
    </xf>
    <xf numFmtId="185" fontId="73" fillId="35" borderId="11" xfId="26" applyNumberFormat="1" applyFont="1" applyFill="1" applyBorder="1" applyAlignment="1" applyProtection="1">
      <alignment horizontal="right" vertical="center"/>
    </xf>
    <xf numFmtId="193" fontId="0" fillId="0" borderId="103" xfId="0" applyNumberFormat="1" applyFill="1" applyBorder="1" applyAlignment="1">
      <alignment vertical="center"/>
    </xf>
    <xf numFmtId="193" fontId="0" fillId="0" borderId="103" xfId="0" applyNumberFormat="1" applyBorder="1" applyAlignment="1">
      <alignment vertical="center"/>
    </xf>
    <xf numFmtId="185" fontId="73" fillId="34" borderId="11" xfId="26" applyNumberFormat="1" applyFont="1" applyFill="1" applyBorder="1" applyAlignment="1" applyProtection="1">
      <alignment horizontal="right" vertical="center"/>
    </xf>
    <xf numFmtId="0" fontId="74" fillId="0" borderId="4" xfId="0" applyNumberFormat="1" applyFont="1" applyBorder="1" applyAlignment="1">
      <alignment horizontal="right" vertical="center"/>
    </xf>
    <xf numFmtId="0" fontId="74" fillId="0" borderId="102" xfId="0" applyNumberFormat="1" applyFont="1" applyBorder="1" applyAlignment="1">
      <alignment horizontal="right" vertical="center"/>
    </xf>
    <xf numFmtId="0" fontId="71" fillId="35" borderId="99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93" fontId="0" fillId="0" borderId="104" xfId="0" applyNumberFormat="1" applyBorder="1" applyAlignment="1">
      <alignment vertical="center"/>
    </xf>
    <xf numFmtId="41" fontId="28" fillId="0" borderId="0" xfId="26" applyFont="1" applyAlignment="1" applyProtection="1">
      <alignment vertical="center"/>
      <protection locked="0"/>
    </xf>
    <xf numFmtId="41" fontId="13" fillId="0" borderId="0" xfId="26" applyFont="1" applyAlignment="1" applyProtection="1">
      <alignment vertical="center"/>
      <protection locked="0"/>
    </xf>
    <xf numFmtId="41" fontId="28" fillId="0" borderId="0" xfId="26" applyFont="1" applyFill="1" applyAlignment="1" applyProtection="1">
      <alignment vertical="center"/>
      <protection locked="0"/>
    </xf>
    <xf numFmtId="41" fontId="73" fillId="34" borderId="41" xfId="26" applyFont="1" applyFill="1" applyBorder="1" applyAlignment="1" applyProtection="1">
      <alignment horizontal="center" vertical="center"/>
      <protection locked="0"/>
    </xf>
    <xf numFmtId="41" fontId="73" fillId="34" borderId="28" xfId="26" applyFont="1" applyFill="1" applyBorder="1" applyAlignment="1" applyProtection="1">
      <alignment horizontal="center" vertical="center"/>
      <protection locked="0"/>
    </xf>
    <xf numFmtId="185" fontId="73" fillId="34" borderId="88" xfId="26" applyNumberFormat="1" applyFont="1" applyFill="1" applyBorder="1" applyAlignment="1" applyProtection="1">
      <alignment horizontal="center" vertical="center"/>
      <protection locked="0"/>
    </xf>
    <xf numFmtId="185" fontId="73" fillId="34" borderId="42" xfId="26" applyNumberFormat="1" applyFont="1" applyFill="1" applyBorder="1" applyAlignment="1" applyProtection="1">
      <alignment horizontal="center" vertical="center"/>
      <protection locked="0"/>
    </xf>
    <xf numFmtId="41" fontId="79" fillId="0" borderId="43" xfId="26" applyFont="1" applyBorder="1" applyAlignment="1" applyProtection="1">
      <alignment horizontal="center" vertical="center"/>
      <protection locked="0"/>
    </xf>
    <xf numFmtId="41" fontId="79" fillId="0" borderId="3" xfId="26" applyFont="1" applyBorder="1" applyAlignment="1" applyProtection="1">
      <alignment horizontal="center" vertical="center"/>
      <protection locked="0"/>
    </xf>
    <xf numFmtId="41" fontId="79" fillId="0" borderId="44" xfId="26" applyFont="1" applyBorder="1" applyAlignment="1" applyProtection="1">
      <alignment horizontal="center" vertical="center"/>
      <protection locked="0"/>
    </xf>
    <xf numFmtId="41" fontId="79" fillId="0" borderId="45" xfId="26" applyFont="1" applyBorder="1" applyAlignment="1" applyProtection="1">
      <alignment horizontal="center" vertical="center"/>
      <protection locked="0"/>
    </xf>
    <xf numFmtId="41" fontId="79" fillId="0" borderId="17" xfId="26" applyFont="1" applyBorder="1" applyAlignment="1" applyProtection="1">
      <alignment horizontal="center" vertical="center"/>
      <protection locked="0"/>
    </xf>
    <xf numFmtId="41" fontId="79" fillId="0" borderId="46" xfId="26" applyFont="1" applyBorder="1" applyAlignment="1" applyProtection="1">
      <alignment horizontal="center" vertical="center"/>
      <protection locked="0"/>
    </xf>
    <xf numFmtId="41" fontId="90" fillId="0" borderId="0" xfId="26" applyFont="1" applyFill="1" applyBorder="1" applyAlignment="1" applyProtection="1">
      <alignment horizontal="center" vertical="center"/>
      <protection locked="0"/>
    </xf>
    <xf numFmtId="41" fontId="66" fillId="0" borderId="0" xfId="26" applyFont="1" applyFill="1" applyBorder="1" applyAlignment="1" applyProtection="1">
      <alignment horizontal="center" vertical="center"/>
      <protection locked="0"/>
    </xf>
    <xf numFmtId="0" fontId="70" fillId="0" borderId="57" xfId="0" applyFont="1" applyBorder="1" applyAlignment="1" applyProtection="1">
      <alignment horizontal="center" vertical="center"/>
      <protection locked="0"/>
    </xf>
    <xf numFmtId="0" fontId="70" fillId="0" borderId="56" xfId="0" applyFont="1" applyBorder="1" applyAlignment="1" applyProtection="1">
      <alignment horizontal="center" vertical="center"/>
      <protection locked="0"/>
    </xf>
    <xf numFmtId="181" fontId="80" fillId="0" borderId="0" xfId="0" applyNumberFormat="1" applyFont="1" applyFill="1" applyBorder="1" applyAlignment="1" applyProtection="1">
      <alignment horizontal="center" vertical="center"/>
      <protection locked="0"/>
    </xf>
    <xf numFmtId="182" fontId="70" fillId="0" borderId="73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75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91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57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25" xfId="0" applyNumberFormat="1" applyFont="1" applyFill="1" applyBorder="1" applyAlignment="1" applyProtection="1">
      <alignment horizontal="center" vertical="center" shrinkToFit="1"/>
      <protection locked="0"/>
    </xf>
    <xf numFmtId="182" fontId="73" fillId="34" borderId="21" xfId="0" applyNumberFormat="1" applyFont="1" applyFill="1" applyBorder="1" applyAlignment="1" applyProtection="1">
      <alignment horizontal="center" vertical="center" shrinkToFit="1"/>
      <protection locked="0"/>
    </xf>
    <xf numFmtId="0" fontId="68" fillId="36" borderId="53" xfId="0" applyFont="1" applyFill="1" applyBorder="1" applyAlignment="1">
      <alignment horizontal="center" vertical="center"/>
    </xf>
    <xf numFmtId="0" fontId="68" fillId="36" borderId="2" xfId="0" applyFont="1" applyFill="1" applyBorder="1" applyAlignment="1">
      <alignment horizontal="center" vertical="center"/>
    </xf>
    <xf numFmtId="0" fontId="68" fillId="36" borderId="54" xfId="0" applyFont="1" applyFill="1" applyBorder="1" applyAlignment="1">
      <alignment horizontal="center" vertical="center"/>
    </xf>
    <xf numFmtId="0" fontId="76" fillId="37" borderId="61" xfId="0" applyFont="1" applyFill="1" applyBorder="1" applyAlignment="1">
      <alignment horizontal="center" vertical="center" wrapText="1"/>
    </xf>
    <xf numFmtId="0" fontId="76" fillId="37" borderId="63" xfId="0" applyFont="1" applyFill="1" applyBorder="1" applyAlignment="1">
      <alignment horizontal="center" vertical="center" wrapText="1"/>
    </xf>
    <xf numFmtId="0" fontId="76" fillId="37" borderId="47" xfId="0" applyFont="1" applyFill="1" applyBorder="1" applyAlignment="1">
      <alignment horizontal="center" vertical="center" wrapText="1"/>
    </xf>
    <xf numFmtId="0" fontId="76" fillId="37" borderId="64" xfId="0" applyFont="1" applyFill="1" applyBorder="1" applyAlignment="1">
      <alignment horizontal="center" vertical="center" wrapText="1"/>
    </xf>
    <xf numFmtId="0" fontId="70" fillId="37" borderId="43" xfId="0" applyFont="1" applyFill="1" applyBorder="1" applyAlignment="1">
      <alignment horizontal="center" vertical="center"/>
    </xf>
    <xf numFmtId="0" fontId="76" fillId="37" borderId="60" xfId="0" applyFont="1" applyFill="1" applyBorder="1" applyAlignment="1">
      <alignment horizontal="center" vertical="center" wrapText="1"/>
    </xf>
    <xf numFmtId="0" fontId="76" fillId="37" borderId="72" xfId="0" applyFont="1" applyFill="1" applyBorder="1" applyAlignment="1">
      <alignment horizontal="center" vertical="center" wrapText="1"/>
    </xf>
    <xf numFmtId="0" fontId="70" fillId="37" borderId="80" xfId="0" applyFont="1" applyFill="1" applyBorder="1" applyAlignment="1">
      <alignment horizontal="center" vertical="center"/>
    </xf>
    <xf numFmtId="0" fontId="70" fillId="37" borderId="45" xfId="0" applyFont="1" applyFill="1" applyBorder="1" applyAlignment="1">
      <alignment horizontal="center" vertical="center"/>
    </xf>
    <xf numFmtId="0" fontId="68" fillId="36" borderId="3" xfId="0" applyFont="1" applyFill="1" applyBorder="1" applyAlignment="1">
      <alignment horizontal="center" vertical="center"/>
    </xf>
    <xf numFmtId="0" fontId="76" fillId="37" borderId="62" xfId="0" applyFont="1" applyFill="1" applyBorder="1" applyAlignment="1">
      <alignment horizontal="center" vertical="center" wrapText="1"/>
    </xf>
    <xf numFmtId="0" fontId="76" fillId="37" borderId="48" xfId="0" applyFont="1" applyFill="1" applyBorder="1" applyAlignment="1">
      <alignment horizontal="center" vertical="center" wrapText="1"/>
    </xf>
    <xf numFmtId="181" fontId="87" fillId="0" borderId="22" xfId="0" applyNumberFormat="1" applyFont="1" applyFill="1" applyBorder="1" applyAlignment="1" applyProtection="1">
      <alignment horizontal="center" vertical="center"/>
      <protection locked="0"/>
    </xf>
    <xf numFmtId="181" fontId="87" fillId="0" borderId="1" xfId="0" applyNumberFormat="1" applyFont="1" applyFill="1" applyBorder="1" applyAlignment="1" applyProtection="1">
      <alignment horizontal="center" vertical="center"/>
      <protection locked="0"/>
    </xf>
    <xf numFmtId="181" fontId="87" fillId="0" borderId="23" xfId="0" applyNumberFormat="1" applyFont="1" applyFill="1" applyBorder="1" applyAlignment="1" applyProtection="1">
      <alignment horizontal="center" vertical="center"/>
      <protection locked="0"/>
    </xf>
    <xf numFmtId="182" fontId="70" fillId="0" borderId="78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77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89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90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27" xfId="0" applyNumberFormat="1" applyFont="1" applyFill="1" applyBorder="1" applyAlignment="1" applyProtection="1">
      <alignment horizontal="center" vertical="center" shrinkToFit="1"/>
      <protection locked="0"/>
    </xf>
    <xf numFmtId="182" fontId="70" fillId="0" borderId="29" xfId="0" applyNumberFormat="1" applyFont="1" applyFill="1" applyBorder="1" applyAlignment="1" applyProtection="1">
      <alignment horizontal="center" vertical="center" shrinkToFit="1"/>
      <protection locked="0"/>
    </xf>
    <xf numFmtId="0" fontId="70" fillId="0" borderId="30" xfId="0" applyFont="1" applyBorder="1" applyAlignment="1">
      <alignment horizontal="center" vertical="center"/>
    </xf>
    <xf numFmtId="0" fontId="70" fillId="0" borderId="31" xfId="0" applyFont="1" applyBorder="1" applyAlignment="1">
      <alignment horizontal="center" vertical="center"/>
    </xf>
  </cellXfs>
  <cellStyles count="4119">
    <cellStyle name="20% - 강조색1 2" xfId="3884"/>
    <cellStyle name="20% - 강조색1 3" xfId="3938"/>
    <cellStyle name="20% - 강조색2 2" xfId="3885"/>
    <cellStyle name="20% - 강조색3 2" xfId="3886"/>
    <cellStyle name="20% - 강조색4 2" xfId="3887"/>
    <cellStyle name="20% - 강조색5 2" xfId="3888"/>
    <cellStyle name="20% - 강조색6 2" xfId="3889"/>
    <cellStyle name="20% - 강조색6 3" xfId="3939"/>
    <cellStyle name="40% - 강조색1 2" xfId="3890"/>
    <cellStyle name="40% - 강조색2 2" xfId="3891"/>
    <cellStyle name="40% - 강조색3 10" xfId="3973"/>
    <cellStyle name="40% - 강조색3 10 2" xfId="3991"/>
    <cellStyle name="40% - 강조색3 10 2 2" xfId="4089"/>
    <cellStyle name="40% - 강조색3 10 3" xfId="4071"/>
    <cellStyle name="40% - 강조색3 10_표4" xfId="3955"/>
    <cellStyle name="40% - 강조색3 11" xfId="3974"/>
    <cellStyle name="40% - 강조색3 11 2" xfId="3992"/>
    <cellStyle name="40% - 강조색3 11 2 2" xfId="4090"/>
    <cellStyle name="40% - 강조색3 11 3" xfId="4072"/>
    <cellStyle name="40% - 강조색3 11_표4" xfId="3960"/>
    <cellStyle name="40% - 강조색3 12" xfId="3976"/>
    <cellStyle name="40% - 강조색3 12 2" xfId="3993"/>
    <cellStyle name="40% - 강조색3 12 2 2" xfId="4091"/>
    <cellStyle name="40% - 강조색3 12 3" xfId="4074"/>
    <cellStyle name="40% - 강조색3 12_표4" xfId="3954"/>
    <cellStyle name="40% - 강조색3 13" xfId="3977"/>
    <cellStyle name="40% - 강조색3 13 2" xfId="3994"/>
    <cellStyle name="40% - 강조색3 13 2 2" xfId="4092"/>
    <cellStyle name="40% - 강조색3 13 3" xfId="4075"/>
    <cellStyle name="40% - 강조색3 13_표4" xfId="3998"/>
    <cellStyle name="40% - 강조색3 14" xfId="3978"/>
    <cellStyle name="40% - 강조색3 14 2" xfId="3995"/>
    <cellStyle name="40% - 강조색3 14 2 2" xfId="4093"/>
    <cellStyle name="40% - 강조색3 14 3" xfId="4076"/>
    <cellStyle name="40% - 강조색3 14_표4" xfId="3956"/>
    <cellStyle name="40% - 강조색3 15" xfId="3979"/>
    <cellStyle name="40% - 강조색3 15 2" xfId="4077"/>
    <cellStyle name="40% - 강조색3 16" xfId="3959"/>
    <cellStyle name="40% - 강조색3 16 2" xfId="4058"/>
    <cellStyle name="40% - 강조색3 2" xfId="3892"/>
    <cellStyle name="40% - 강조색3 2 2" xfId="4021"/>
    <cellStyle name="40% - 강조색3 2 3" xfId="3940"/>
    <cellStyle name="40% - 강조색3 3" xfId="3965"/>
    <cellStyle name="40% - 강조색3 3 2" xfId="3984"/>
    <cellStyle name="40% - 강조색3 3 2 2" xfId="4082"/>
    <cellStyle name="40% - 강조색3 3 3" xfId="3967"/>
    <cellStyle name="40% - 강조색3 3 3 2" xfId="4065"/>
    <cellStyle name="40% - 강조색3 3 4" xfId="4063"/>
    <cellStyle name="40% - 강조색3 3_표4" xfId="3958"/>
    <cellStyle name="40% - 강조색3 4" xfId="3966"/>
    <cellStyle name="40% - 강조색3 4 2" xfId="3985"/>
    <cellStyle name="40% - 강조색3 4 2 2" xfId="4083"/>
    <cellStyle name="40% - 강조색3 4 3" xfId="4064"/>
    <cellStyle name="40% - 강조색3 4_표4" xfId="3997"/>
    <cellStyle name="40% - 강조색3 5" xfId="3968"/>
    <cellStyle name="40% - 강조색3 5 2" xfId="3986"/>
    <cellStyle name="40% - 강조색3 5 2 2" xfId="4084"/>
    <cellStyle name="40% - 강조색3 5 3" xfId="4066"/>
    <cellStyle name="40% - 강조색3 5_표4" xfId="3957"/>
    <cellStyle name="40% - 강조색3 6" xfId="3969"/>
    <cellStyle name="40% - 강조색3 6 2" xfId="3987"/>
    <cellStyle name="40% - 강조색3 6 2 2" xfId="4085"/>
    <cellStyle name="40% - 강조색3 6 3" xfId="4067"/>
    <cellStyle name="40% - 강조색3 6_표4" xfId="3999"/>
    <cellStyle name="40% - 강조색3 7" xfId="3970"/>
    <cellStyle name="40% - 강조색3 7 2" xfId="3988"/>
    <cellStyle name="40% - 강조색3 7 2 2" xfId="4086"/>
    <cellStyle name="40% - 강조색3 7 3" xfId="4068"/>
    <cellStyle name="40% - 강조색3 7_표4" xfId="4000"/>
    <cellStyle name="40% - 강조색3 8" xfId="3971"/>
    <cellStyle name="40% - 강조색3 8 2" xfId="3989"/>
    <cellStyle name="40% - 강조색3 8 2 2" xfId="4087"/>
    <cellStyle name="40% - 강조색3 8 3" xfId="4069"/>
    <cellStyle name="40% - 강조색3 8_표4" xfId="3996"/>
    <cellStyle name="40% - 강조색3 9" xfId="3972"/>
    <cellStyle name="40% - 강조색3 9 2" xfId="3990"/>
    <cellStyle name="40% - 강조색3 9 2 2" xfId="4088"/>
    <cellStyle name="40% - 강조색3 9 3" xfId="4070"/>
    <cellStyle name="40% - 강조색3 9_표4" xfId="4001"/>
    <cellStyle name="40% - 강조색4 2" xfId="3893"/>
    <cellStyle name="40% - 강조색5 2" xfId="3894"/>
    <cellStyle name="40% - 강조색6 2" xfId="3895"/>
    <cellStyle name="60% - 강조색1 2" xfId="3896"/>
    <cellStyle name="60% - 강조색2 2" xfId="3897"/>
    <cellStyle name="60% - 강조색3 2" xfId="3898"/>
    <cellStyle name="60% - 강조색4 2" xfId="3899"/>
    <cellStyle name="60% - 강조색5 2" xfId="3900"/>
    <cellStyle name="60% - 강조색6 2" xfId="3901"/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 zerodec" xfId="3941"/>
    <cellStyle name="Comma_ SG&amp;A Bridge " xfId="8"/>
    <cellStyle name="Currency [0]_ SG&amp;A Bridge " xfId="9"/>
    <cellStyle name="Currency_ SG&amp;A Bridge " xfId="10"/>
    <cellStyle name="Currency1" xfId="3942"/>
    <cellStyle name="Dollar (zero dec)" xfId="3943"/>
    <cellStyle name="Grey" xfId="11"/>
    <cellStyle name="Header1" xfId="12"/>
    <cellStyle name="Header2" xfId="13"/>
    <cellStyle name="Hyperlink_NEGS" xfId="14"/>
    <cellStyle name="Input [yellow]" xfId="15"/>
    <cellStyle name="Milliers [0]_Arabian Spec" xfId="3944"/>
    <cellStyle name="Milliers_Arabian Spec" xfId="3945"/>
    <cellStyle name="Mon?aire [0]_Arabian Spec" xfId="3946"/>
    <cellStyle name="Mon?aire_Arabian Spec" xfId="3947"/>
    <cellStyle name="Normal - Style1" xfId="16"/>
    <cellStyle name="Normal - Style1 2" xfId="4009"/>
    <cellStyle name="Normal - Style1 3" xfId="3948"/>
    <cellStyle name="Normal_ SG&amp;A Bridge " xfId="17"/>
    <cellStyle name="Œ…?æ맖?e [0.00]_laroux" xfId="18"/>
    <cellStyle name="Œ…?æ맖?e_laroux" xfId="19"/>
    <cellStyle name="Percent [2]" xfId="20"/>
    <cellStyle name="강조색1 2" xfId="3902"/>
    <cellStyle name="강조색2 2" xfId="3903"/>
    <cellStyle name="강조색3 2" xfId="3904"/>
    <cellStyle name="강조색4 2" xfId="3905"/>
    <cellStyle name="강조색5 2" xfId="3906"/>
    <cellStyle name="강조색6 2" xfId="3907"/>
    <cellStyle name="경고문 2" xfId="3908"/>
    <cellStyle name="계산 2" xfId="3909"/>
    <cellStyle name="나쁨 2" xfId="3910"/>
    <cellStyle name="뒤에 오는 하이퍼링크_3시군서식(국적별외국인)" xfId="3949"/>
    <cellStyle name="똿뗦먛귟 [0.00]_PRODUCT DETAIL Q1" xfId="21"/>
    <cellStyle name="똿뗦먛귟_PRODUCT DETAIL Q1" xfId="22"/>
    <cellStyle name="메모 2" xfId="3911"/>
    <cellStyle name="믅됞 [0.00]_PRODUCT DETAIL Q1" xfId="23"/>
    <cellStyle name="믅됞_PRODUCT DETAIL Q1" xfId="24"/>
    <cellStyle name="백분율" xfId="4117" builtinId="5"/>
    <cellStyle name="보통 2" xfId="3912"/>
    <cellStyle name="뷭?_BOOKSHIP" xfId="25"/>
    <cellStyle name="설명 텍스트 2" xfId="3913"/>
    <cellStyle name="셀 확인 2" xfId="3914"/>
    <cellStyle name="쉼표 [0]" xfId="26" builtinId="6"/>
    <cellStyle name="쉼표 [0] 2" xfId="1955"/>
    <cellStyle name="쉼표 [0] 2 2" xfId="3934"/>
    <cellStyle name="쉼표 [0] 2 2 2" xfId="4055"/>
    <cellStyle name="쉼표 [0] 2 3" xfId="3916"/>
    <cellStyle name="쉼표 [0] 2 3 2" xfId="4051"/>
    <cellStyle name="쉼표 [0] 2 4" xfId="4048"/>
    <cellStyle name="쉼표 [0] 3" xfId="3917"/>
    <cellStyle name="쉼표 [0] 3 2" xfId="4052"/>
    <cellStyle name="쉼표 [0] 4" xfId="3929"/>
    <cellStyle name="쉼표 [0] 4 2" xfId="4053"/>
    <cellStyle name="쉼표 [0] 5" xfId="3915"/>
    <cellStyle name="쉼표 [0] 5 2" xfId="4050"/>
    <cellStyle name="쉼표 [0] 6" xfId="4008"/>
    <cellStyle name="쉼표 [0] 6 2" xfId="4094"/>
    <cellStyle name="쉼표 [0] 7" xfId="3953"/>
    <cellStyle name="쉼표 [0] 7 2" xfId="4057"/>
    <cellStyle name="쉼표 [0] 8" xfId="4046"/>
    <cellStyle name="스타일 1" xfId="27"/>
    <cellStyle name="연결된 셀 2" xfId="3918"/>
    <cellStyle name="요약 2" xfId="3919"/>
    <cellStyle name="입력 2" xfId="3920"/>
    <cellStyle name="제목 1 2" xfId="3922"/>
    <cellStyle name="제목 2 2" xfId="3923"/>
    <cellStyle name="제목 3 2" xfId="3924"/>
    <cellStyle name="제목 4 2" xfId="3925"/>
    <cellStyle name="제목 5" xfId="3921"/>
    <cellStyle name="좋음 2" xfId="3926"/>
    <cellStyle name="지정되지 않음" xfId="28"/>
    <cellStyle name="출력 2" xfId="3927"/>
    <cellStyle name="콤마 [0]_(월초P)" xfId="3950"/>
    <cellStyle name="콤마_11월 거래처별" xfId="3951"/>
    <cellStyle name="표준" xfId="0" builtinId="0"/>
    <cellStyle name="표준 10" xfId="29"/>
    <cellStyle name="표준 10 2" xfId="1956"/>
    <cellStyle name="표준 11" xfId="30"/>
    <cellStyle name="표준 11 2" xfId="1957"/>
    <cellStyle name="표준 12" xfId="31"/>
    <cellStyle name="표준 12 2" xfId="1958"/>
    <cellStyle name="표준 13" xfId="32"/>
    <cellStyle name="표준 13 2" xfId="1959"/>
    <cellStyle name="표준 14" xfId="33"/>
    <cellStyle name="표준 14 2" xfId="1960"/>
    <cellStyle name="표준 15" xfId="34"/>
    <cellStyle name="표준 15 2" xfId="1961"/>
    <cellStyle name="표준 16" xfId="35"/>
    <cellStyle name="표준 16 2" xfId="1962"/>
    <cellStyle name="표준 17" xfId="36"/>
    <cellStyle name="표준 17 2" xfId="1963"/>
    <cellStyle name="표준 18" xfId="37"/>
    <cellStyle name="표준 18 2" xfId="1964"/>
    <cellStyle name="표준 19" xfId="38"/>
    <cellStyle name="표준 19 2" xfId="1965"/>
    <cellStyle name="표준 2" xfId="1954"/>
    <cellStyle name="표준 2 10" xfId="39"/>
    <cellStyle name="표준 2 10 2" xfId="1966"/>
    <cellStyle name="표준 2 100" xfId="40"/>
    <cellStyle name="표준 2 100 2" xfId="1967"/>
    <cellStyle name="표준 2 101" xfId="41"/>
    <cellStyle name="표준 2 101 2" xfId="1968"/>
    <cellStyle name="표준 2 102" xfId="42"/>
    <cellStyle name="표준 2 102 2" xfId="1969"/>
    <cellStyle name="표준 2 103" xfId="43"/>
    <cellStyle name="표준 2 103 2" xfId="1970"/>
    <cellStyle name="표준 2 104" xfId="44"/>
    <cellStyle name="표준 2 104 2" xfId="1971"/>
    <cellStyle name="표준 2 105" xfId="45"/>
    <cellStyle name="표준 2 105 2" xfId="1972"/>
    <cellStyle name="표준 2 106" xfId="46"/>
    <cellStyle name="표준 2 106 2" xfId="1973"/>
    <cellStyle name="표준 2 107" xfId="47"/>
    <cellStyle name="표준 2 107 2" xfId="1974"/>
    <cellStyle name="표준 2 108" xfId="48"/>
    <cellStyle name="표준 2 108 2" xfId="1975"/>
    <cellStyle name="표준 2 109" xfId="49"/>
    <cellStyle name="표준 2 109 2" xfId="1976"/>
    <cellStyle name="표준 2 11" xfId="50"/>
    <cellStyle name="표준 2 11 2" xfId="1977"/>
    <cellStyle name="표준 2 110" xfId="51"/>
    <cellStyle name="표준 2 110 2" xfId="1978"/>
    <cellStyle name="표준 2 111" xfId="52"/>
    <cellStyle name="표준 2 111 2" xfId="1979"/>
    <cellStyle name="표준 2 112" xfId="53"/>
    <cellStyle name="표준 2 112 2" xfId="1980"/>
    <cellStyle name="표준 2 113" xfId="54"/>
    <cellStyle name="표준 2 113 2" xfId="1981"/>
    <cellStyle name="표준 2 114" xfId="55"/>
    <cellStyle name="표준 2 114 2" xfId="1982"/>
    <cellStyle name="표준 2 115" xfId="56"/>
    <cellStyle name="표준 2 115 2" xfId="1983"/>
    <cellStyle name="표준 2 116" xfId="57"/>
    <cellStyle name="표준 2 116 2" xfId="1984"/>
    <cellStyle name="표준 2 117" xfId="58"/>
    <cellStyle name="표준 2 117 2" xfId="1985"/>
    <cellStyle name="표준 2 118" xfId="59"/>
    <cellStyle name="표준 2 118 2" xfId="1986"/>
    <cellStyle name="표준 2 119" xfId="60"/>
    <cellStyle name="표준 2 119 2" xfId="1987"/>
    <cellStyle name="표준 2 12" xfId="61"/>
    <cellStyle name="표준 2 12 2" xfId="1988"/>
    <cellStyle name="표준 2 120" xfId="62"/>
    <cellStyle name="표준 2 120 2" xfId="1989"/>
    <cellStyle name="표준 2 121" xfId="63"/>
    <cellStyle name="표준 2 121 2" xfId="1990"/>
    <cellStyle name="표준 2 122" xfId="64"/>
    <cellStyle name="표준 2 122 2" xfId="1991"/>
    <cellStyle name="표준 2 123" xfId="65"/>
    <cellStyle name="표준 2 123 2" xfId="1992"/>
    <cellStyle name="표준 2 124" xfId="66"/>
    <cellStyle name="표준 2 124 2" xfId="1993"/>
    <cellStyle name="표준 2 125" xfId="67"/>
    <cellStyle name="표준 2 125 2" xfId="1994"/>
    <cellStyle name="표준 2 126" xfId="68"/>
    <cellStyle name="표준 2 126 2" xfId="1995"/>
    <cellStyle name="표준 2 127" xfId="69"/>
    <cellStyle name="표준 2 127 2" xfId="1996"/>
    <cellStyle name="표준 2 128" xfId="70"/>
    <cellStyle name="표준 2 128 2" xfId="1997"/>
    <cellStyle name="표준 2 129" xfId="71"/>
    <cellStyle name="표준 2 129 2" xfId="1998"/>
    <cellStyle name="표준 2 13" xfId="72"/>
    <cellStyle name="표준 2 13 2" xfId="1999"/>
    <cellStyle name="표준 2 130" xfId="73"/>
    <cellStyle name="표준 2 130 2" xfId="2000"/>
    <cellStyle name="표준 2 131" xfId="74"/>
    <cellStyle name="표준 2 131 2" xfId="2001"/>
    <cellStyle name="표준 2 132" xfId="75"/>
    <cellStyle name="표준 2 132 2" xfId="2002"/>
    <cellStyle name="표준 2 133" xfId="76"/>
    <cellStyle name="표준 2 133 2" xfId="2003"/>
    <cellStyle name="표준 2 134" xfId="77"/>
    <cellStyle name="표준 2 134 2" xfId="2004"/>
    <cellStyle name="표준 2 135" xfId="78"/>
    <cellStyle name="표준 2 135 2" xfId="2005"/>
    <cellStyle name="표준 2 136" xfId="79"/>
    <cellStyle name="표준 2 136 2" xfId="2006"/>
    <cellStyle name="표준 2 137" xfId="80"/>
    <cellStyle name="표준 2 137 2" xfId="2007"/>
    <cellStyle name="표준 2 138" xfId="81"/>
    <cellStyle name="표준 2 138 2" xfId="2008"/>
    <cellStyle name="표준 2 139" xfId="82"/>
    <cellStyle name="표준 2 139 2" xfId="2009"/>
    <cellStyle name="표준 2 14" xfId="83"/>
    <cellStyle name="표준 2 14 2" xfId="2010"/>
    <cellStyle name="표준 2 140" xfId="84"/>
    <cellStyle name="표준 2 140 2" xfId="2011"/>
    <cellStyle name="표준 2 141" xfId="85"/>
    <cellStyle name="표준 2 141 2" xfId="2012"/>
    <cellStyle name="표준 2 142" xfId="86"/>
    <cellStyle name="표준 2 142 2" xfId="2013"/>
    <cellStyle name="표준 2 143" xfId="87"/>
    <cellStyle name="표준 2 143 2" xfId="2014"/>
    <cellStyle name="표준 2 144" xfId="88"/>
    <cellStyle name="표준 2 144 2" xfId="2015"/>
    <cellStyle name="표준 2 145" xfId="89"/>
    <cellStyle name="표준 2 145 2" xfId="2016"/>
    <cellStyle name="표준 2 146" xfId="90"/>
    <cellStyle name="표준 2 146 2" xfId="2017"/>
    <cellStyle name="표준 2 147" xfId="91"/>
    <cellStyle name="표준 2 147 2" xfId="2018"/>
    <cellStyle name="표준 2 148" xfId="92"/>
    <cellStyle name="표준 2 148 2" xfId="2019"/>
    <cellStyle name="표준 2 149" xfId="93"/>
    <cellStyle name="표준 2 149 2" xfId="2020"/>
    <cellStyle name="표준 2 15" xfId="94"/>
    <cellStyle name="표준 2 15 2" xfId="2021"/>
    <cellStyle name="표준 2 150" xfId="95"/>
    <cellStyle name="표준 2 150 2" xfId="2022"/>
    <cellStyle name="표준 2 151" xfId="96"/>
    <cellStyle name="표준 2 151 2" xfId="2023"/>
    <cellStyle name="표준 2 152" xfId="97"/>
    <cellStyle name="표준 2 152 2" xfId="2024"/>
    <cellStyle name="표준 2 153" xfId="98"/>
    <cellStyle name="표준 2 153 2" xfId="2025"/>
    <cellStyle name="표준 2 154" xfId="99"/>
    <cellStyle name="표준 2 154 2" xfId="2026"/>
    <cellStyle name="표준 2 155" xfId="100"/>
    <cellStyle name="표준 2 155 2" xfId="2027"/>
    <cellStyle name="표준 2 156" xfId="101"/>
    <cellStyle name="표준 2 156 2" xfId="2028"/>
    <cellStyle name="표준 2 157" xfId="102"/>
    <cellStyle name="표준 2 157 2" xfId="2029"/>
    <cellStyle name="표준 2 158" xfId="103"/>
    <cellStyle name="표준 2 158 2" xfId="2030"/>
    <cellStyle name="표준 2 159" xfId="104"/>
    <cellStyle name="표준 2 159 2" xfId="2031"/>
    <cellStyle name="표준 2 16" xfId="105"/>
    <cellStyle name="표준 2 16 2" xfId="2032"/>
    <cellStyle name="표준 2 160" xfId="106"/>
    <cellStyle name="표준 2 160 2" xfId="2033"/>
    <cellStyle name="표준 2 161" xfId="107"/>
    <cellStyle name="표준 2 161 2" xfId="2034"/>
    <cellStyle name="표준 2 162" xfId="108"/>
    <cellStyle name="표준 2 162 2" xfId="2035"/>
    <cellStyle name="표준 2 163" xfId="109"/>
    <cellStyle name="표준 2 163 2" xfId="2036"/>
    <cellStyle name="표준 2 164" xfId="110"/>
    <cellStyle name="표준 2 164 2" xfId="2037"/>
    <cellStyle name="표준 2 165" xfId="111"/>
    <cellStyle name="표준 2 165 2" xfId="2038"/>
    <cellStyle name="표준 2 166" xfId="112"/>
    <cellStyle name="표준 2 166 2" xfId="2039"/>
    <cellStyle name="표준 2 167" xfId="113"/>
    <cellStyle name="표준 2 167 2" xfId="2040"/>
    <cellStyle name="표준 2 168" xfId="114"/>
    <cellStyle name="표준 2 168 2" xfId="2041"/>
    <cellStyle name="표준 2 169" xfId="115"/>
    <cellStyle name="표준 2 169 2" xfId="2042"/>
    <cellStyle name="표준 2 17" xfId="116"/>
    <cellStyle name="표준 2 17 2" xfId="2043"/>
    <cellStyle name="표준 2 170" xfId="117"/>
    <cellStyle name="표준 2 170 2" xfId="2044"/>
    <cellStyle name="표준 2 171" xfId="118"/>
    <cellStyle name="표준 2 171 2" xfId="2045"/>
    <cellStyle name="표준 2 172" xfId="119"/>
    <cellStyle name="표준 2 172 2" xfId="2046"/>
    <cellStyle name="표준 2 173" xfId="120"/>
    <cellStyle name="표준 2 173 2" xfId="2047"/>
    <cellStyle name="표준 2 174" xfId="121"/>
    <cellStyle name="표준 2 174 2" xfId="2048"/>
    <cellStyle name="표준 2 175" xfId="122"/>
    <cellStyle name="표준 2 175 2" xfId="2049"/>
    <cellStyle name="표준 2 176" xfId="123"/>
    <cellStyle name="표준 2 176 2" xfId="2050"/>
    <cellStyle name="표준 2 177" xfId="124"/>
    <cellStyle name="표준 2 177 2" xfId="2051"/>
    <cellStyle name="표준 2 178" xfId="125"/>
    <cellStyle name="표준 2 178 2" xfId="2052"/>
    <cellStyle name="표준 2 179" xfId="126"/>
    <cellStyle name="표준 2 179 2" xfId="2053"/>
    <cellStyle name="표준 2 18" xfId="127"/>
    <cellStyle name="표준 2 18 2" xfId="2054"/>
    <cellStyle name="표준 2 180" xfId="128"/>
    <cellStyle name="표준 2 180 2" xfId="2055"/>
    <cellStyle name="표준 2 181" xfId="129"/>
    <cellStyle name="표준 2 181 2" xfId="2056"/>
    <cellStyle name="표준 2 182" xfId="130"/>
    <cellStyle name="표준 2 182 2" xfId="2057"/>
    <cellStyle name="표준 2 183" xfId="131"/>
    <cellStyle name="표준 2 183 2" xfId="2058"/>
    <cellStyle name="표준 2 184" xfId="132"/>
    <cellStyle name="표준 2 184 2" xfId="2059"/>
    <cellStyle name="표준 2 185" xfId="133"/>
    <cellStyle name="표준 2 185 2" xfId="2060"/>
    <cellStyle name="표준 2 186" xfId="134"/>
    <cellStyle name="표준 2 186 2" xfId="2061"/>
    <cellStyle name="표준 2 187" xfId="135"/>
    <cellStyle name="표준 2 187 2" xfId="2062"/>
    <cellStyle name="표준 2 188" xfId="136"/>
    <cellStyle name="표준 2 188 2" xfId="2063"/>
    <cellStyle name="표준 2 189" xfId="137"/>
    <cellStyle name="표준 2 189 2" xfId="2064"/>
    <cellStyle name="표준 2 19" xfId="138"/>
    <cellStyle name="표준 2 19 2" xfId="2065"/>
    <cellStyle name="표준 2 190" xfId="139"/>
    <cellStyle name="표준 2 190 2" xfId="2066"/>
    <cellStyle name="표준 2 191" xfId="140"/>
    <cellStyle name="표준 2 191 2" xfId="2067"/>
    <cellStyle name="표준 2 192" xfId="141"/>
    <cellStyle name="표준 2 192 2" xfId="2068"/>
    <cellStyle name="표준 2 193" xfId="142"/>
    <cellStyle name="표준 2 193 2" xfId="2069"/>
    <cellStyle name="표준 2 194" xfId="143"/>
    <cellStyle name="표준 2 194 2" xfId="2070"/>
    <cellStyle name="표준 2 195" xfId="144"/>
    <cellStyle name="표준 2 195 2" xfId="2071"/>
    <cellStyle name="표준 2 196" xfId="145"/>
    <cellStyle name="표준 2 196 2" xfId="2072"/>
    <cellStyle name="표준 2 197" xfId="146"/>
    <cellStyle name="표준 2 197 2" xfId="2073"/>
    <cellStyle name="표준 2 198" xfId="147"/>
    <cellStyle name="표준 2 198 2" xfId="2074"/>
    <cellStyle name="표준 2 199" xfId="148"/>
    <cellStyle name="표준 2 199 2" xfId="2075"/>
    <cellStyle name="표준 2 2" xfId="149"/>
    <cellStyle name="표준 2 2 2" xfId="2076"/>
    <cellStyle name="표준 2 20" xfId="150"/>
    <cellStyle name="표준 2 20 2" xfId="2077"/>
    <cellStyle name="표준 2 200" xfId="151"/>
    <cellStyle name="표준 2 200 2" xfId="2078"/>
    <cellStyle name="표준 2 201" xfId="152"/>
    <cellStyle name="표준 2 201 2" xfId="2079"/>
    <cellStyle name="표준 2 202" xfId="153"/>
    <cellStyle name="표준 2 202 2" xfId="2080"/>
    <cellStyle name="표준 2 203" xfId="154"/>
    <cellStyle name="표준 2 203 2" xfId="2081"/>
    <cellStyle name="표준 2 204" xfId="155"/>
    <cellStyle name="표준 2 204 2" xfId="2082"/>
    <cellStyle name="표준 2 205" xfId="156"/>
    <cellStyle name="표준 2 205 2" xfId="2083"/>
    <cellStyle name="표준 2 206" xfId="157"/>
    <cellStyle name="표준 2 206 2" xfId="2084"/>
    <cellStyle name="표준 2 207" xfId="158"/>
    <cellStyle name="표준 2 207 2" xfId="2085"/>
    <cellStyle name="표준 2 208" xfId="159"/>
    <cellStyle name="표준 2 208 2" xfId="2086"/>
    <cellStyle name="표준 2 209" xfId="160"/>
    <cellStyle name="표준 2 209 2" xfId="2087"/>
    <cellStyle name="표준 2 21" xfId="161"/>
    <cellStyle name="표준 2 21 2" xfId="2088"/>
    <cellStyle name="표준 2 210" xfId="162"/>
    <cellStyle name="표준 2 210 2" xfId="2089"/>
    <cellStyle name="표준 2 211" xfId="163"/>
    <cellStyle name="표준 2 211 2" xfId="2090"/>
    <cellStyle name="표준 2 212" xfId="164"/>
    <cellStyle name="표준 2 212 2" xfId="2091"/>
    <cellStyle name="표준 2 213" xfId="3933"/>
    <cellStyle name="표준 2 214" xfId="4015"/>
    <cellStyle name="표준 2 215" xfId="3952"/>
    <cellStyle name="표준 2 22" xfId="165"/>
    <cellStyle name="표준 2 22 2" xfId="2092"/>
    <cellStyle name="표준 2 23" xfId="166"/>
    <cellStyle name="표준 2 23 2" xfId="2093"/>
    <cellStyle name="표준 2 24" xfId="167"/>
    <cellStyle name="표준 2 24 2" xfId="2094"/>
    <cellStyle name="표준 2 25" xfId="168"/>
    <cellStyle name="표준 2 25 2" xfId="2095"/>
    <cellStyle name="표준 2 26" xfId="169"/>
    <cellStyle name="표준 2 26 2" xfId="2096"/>
    <cellStyle name="표준 2 27" xfId="170"/>
    <cellStyle name="표준 2 27 2" xfId="2097"/>
    <cellStyle name="표준 2 28" xfId="171"/>
    <cellStyle name="표준 2 28 2" xfId="2098"/>
    <cellStyle name="표준 2 29" xfId="172"/>
    <cellStyle name="표준 2 29 2" xfId="2099"/>
    <cellStyle name="표준 2 3" xfId="173"/>
    <cellStyle name="표준 2 3 2" xfId="2100"/>
    <cellStyle name="표준 2 30" xfId="174"/>
    <cellStyle name="표준 2 30 2" xfId="2101"/>
    <cellStyle name="표준 2 31" xfId="175"/>
    <cellStyle name="표준 2 31 2" xfId="2102"/>
    <cellStyle name="표준 2 32" xfId="176"/>
    <cellStyle name="표준 2 32 2" xfId="2103"/>
    <cellStyle name="표준 2 33" xfId="177"/>
    <cellStyle name="표준 2 33 2" xfId="2104"/>
    <cellStyle name="표준 2 34" xfId="178"/>
    <cellStyle name="표준 2 34 2" xfId="2105"/>
    <cellStyle name="표준 2 35" xfId="179"/>
    <cellStyle name="표준 2 35 2" xfId="2106"/>
    <cellStyle name="표준 2 36" xfId="180"/>
    <cellStyle name="표준 2 36 2" xfId="2107"/>
    <cellStyle name="표준 2 37" xfId="181"/>
    <cellStyle name="표준 2 37 2" xfId="2108"/>
    <cellStyle name="표준 2 38" xfId="182"/>
    <cellStyle name="표준 2 38 2" xfId="2109"/>
    <cellStyle name="표준 2 39" xfId="183"/>
    <cellStyle name="표준 2 39 2" xfId="2110"/>
    <cellStyle name="표준 2 4" xfId="184"/>
    <cellStyle name="표준 2 4 2" xfId="2111"/>
    <cellStyle name="표준 2 40" xfId="185"/>
    <cellStyle name="표준 2 40 2" xfId="2112"/>
    <cellStyle name="표준 2 41" xfId="186"/>
    <cellStyle name="표준 2 41 2" xfId="2113"/>
    <cellStyle name="표준 2 42" xfId="187"/>
    <cellStyle name="표준 2 42 2" xfId="2114"/>
    <cellStyle name="표준 2 43" xfId="188"/>
    <cellStyle name="표준 2 43 2" xfId="2115"/>
    <cellStyle name="표준 2 44" xfId="189"/>
    <cellStyle name="표준 2 44 2" xfId="2116"/>
    <cellStyle name="표준 2 45" xfId="190"/>
    <cellStyle name="표준 2 45 2" xfId="2117"/>
    <cellStyle name="표준 2 46" xfId="191"/>
    <cellStyle name="표준 2 46 2" xfId="2118"/>
    <cellStyle name="표준 2 47" xfId="192"/>
    <cellStyle name="표준 2 47 2" xfId="2119"/>
    <cellStyle name="표준 2 48" xfId="193"/>
    <cellStyle name="표준 2 48 2" xfId="2120"/>
    <cellStyle name="표준 2 49" xfId="194"/>
    <cellStyle name="표준 2 49 2" xfId="2121"/>
    <cellStyle name="표준 2 5" xfId="195"/>
    <cellStyle name="표준 2 5 2" xfId="2122"/>
    <cellStyle name="표준 2 50" xfId="196"/>
    <cellStyle name="표준 2 50 2" xfId="2123"/>
    <cellStyle name="표준 2 51" xfId="197"/>
    <cellStyle name="표준 2 51 2" xfId="2124"/>
    <cellStyle name="표준 2 52" xfId="198"/>
    <cellStyle name="표준 2 52 2" xfId="2125"/>
    <cellStyle name="표준 2 53" xfId="199"/>
    <cellStyle name="표준 2 53 2" xfId="2126"/>
    <cellStyle name="표준 2 54" xfId="200"/>
    <cellStyle name="표준 2 54 2" xfId="2127"/>
    <cellStyle name="표준 2 55" xfId="201"/>
    <cellStyle name="표준 2 55 2" xfId="2128"/>
    <cellStyle name="표준 2 56" xfId="202"/>
    <cellStyle name="표준 2 56 2" xfId="2129"/>
    <cellStyle name="표준 2 57" xfId="203"/>
    <cellStyle name="표준 2 57 2" xfId="2130"/>
    <cellStyle name="표준 2 58" xfId="204"/>
    <cellStyle name="표준 2 58 2" xfId="2131"/>
    <cellStyle name="표준 2 59" xfId="205"/>
    <cellStyle name="표준 2 59 2" xfId="2132"/>
    <cellStyle name="표준 2 6" xfId="206"/>
    <cellStyle name="표준 2 6 2" xfId="2133"/>
    <cellStyle name="표준 2 60" xfId="207"/>
    <cellStyle name="표준 2 60 2" xfId="2134"/>
    <cellStyle name="표준 2 61" xfId="208"/>
    <cellStyle name="표준 2 61 2" xfId="2135"/>
    <cellStyle name="표준 2 62" xfId="209"/>
    <cellStyle name="표준 2 62 2" xfId="2136"/>
    <cellStyle name="표준 2 63" xfId="210"/>
    <cellStyle name="표준 2 63 2" xfId="2137"/>
    <cellStyle name="표준 2 64" xfId="211"/>
    <cellStyle name="표준 2 64 2" xfId="2138"/>
    <cellStyle name="표준 2 65" xfId="212"/>
    <cellStyle name="표준 2 65 2" xfId="2139"/>
    <cellStyle name="표준 2 66" xfId="213"/>
    <cellStyle name="표준 2 66 2" xfId="2140"/>
    <cellStyle name="표준 2 67" xfId="214"/>
    <cellStyle name="표준 2 67 2" xfId="2141"/>
    <cellStyle name="표준 2 68" xfId="215"/>
    <cellStyle name="표준 2 68 2" xfId="2142"/>
    <cellStyle name="표준 2 69" xfId="216"/>
    <cellStyle name="표준 2 69 2" xfId="2143"/>
    <cellStyle name="표준 2 7" xfId="217"/>
    <cellStyle name="표준 2 7 2" xfId="2144"/>
    <cellStyle name="표준 2 70" xfId="218"/>
    <cellStyle name="표준 2 70 2" xfId="2145"/>
    <cellStyle name="표준 2 71" xfId="219"/>
    <cellStyle name="표준 2 71 2" xfId="2146"/>
    <cellStyle name="표준 2 72" xfId="220"/>
    <cellStyle name="표준 2 72 2" xfId="2147"/>
    <cellStyle name="표준 2 73" xfId="221"/>
    <cellStyle name="표준 2 73 2" xfId="2148"/>
    <cellStyle name="표준 2 74" xfId="222"/>
    <cellStyle name="표준 2 74 2" xfId="2149"/>
    <cellStyle name="표준 2 75" xfId="223"/>
    <cellStyle name="표준 2 75 2" xfId="2150"/>
    <cellStyle name="표준 2 76" xfId="224"/>
    <cellStyle name="표준 2 76 2" xfId="2151"/>
    <cellStyle name="표준 2 77" xfId="225"/>
    <cellStyle name="표준 2 77 2" xfId="2152"/>
    <cellStyle name="표준 2 78" xfId="226"/>
    <cellStyle name="표준 2 78 2" xfId="2153"/>
    <cellStyle name="표준 2 79" xfId="227"/>
    <cellStyle name="표준 2 79 2" xfId="2154"/>
    <cellStyle name="표준 2 8" xfId="228"/>
    <cellStyle name="표준 2 8 2" xfId="2155"/>
    <cellStyle name="표준 2 80" xfId="229"/>
    <cellStyle name="표준 2 80 2" xfId="2156"/>
    <cellStyle name="표준 2 81" xfId="230"/>
    <cellStyle name="표준 2 81 2" xfId="2157"/>
    <cellStyle name="표준 2 82" xfId="231"/>
    <cellStyle name="표준 2 82 2" xfId="2158"/>
    <cellStyle name="표준 2 83" xfId="232"/>
    <cellStyle name="표준 2 83 2" xfId="2159"/>
    <cellStyle name="표준 2 84" xfId="233"/>
    <cellStyle name="표준 2 84 2" xfId="2160"/>
    <cellStyle name="표준 2 85" xfId="234"/>
    <cellStyle name="표준 2 85 2" xfId="2161"/>
    <cellStyle name="표준 2 86" xfId="235"/>
    <cellStyle name="표준 2 86 2" xfId="2162"/>
    <cellStyle name="표준 2 87" xfId="236"/>
    <cellStyle name="표준 2 87 2" xfId="2163"/>
    <cellStyle name="표준 2 88" xfId="237"/>
    <cellStyle name="표준 2 88 2" xfId="2164"/>
    <cellStyle name="표준 2 89" xfId="238"/>
    <cellStyle name="표준 2 89 2" xfId="2165"/>
    <cellStyle name="표준 2 9" xfId="239"/>
    <cellStyle name="표준 2 9 2" xfId="2166"/>
    <cellStyle name="표준 2 90" xfId="240"/>
    <cellStyle name="표준 2 90 2" xfId="2167"/>
    <cellStyle name="표준 2 91" xfId="241"/>
    <cellStyle name="표준 2 91 2" xfId="2168"/>
    <cellStyle name="표준 2 92" xfId="242"/>
    <cellStyle name="표준 2 92 2" xfId="2169"/>
    <cellStyle name="표준 2 93" xfId="243"/>
    <cellStyle name="표준 2 93 2" xfId="2170"/>
    <cellStyle name="표준 2 94" xfId="244"/>
    <cellStyle name="표준 2 94 2" xfId="2171"/>
    <cellStyle name="표준 2 95" xfId="245"/>
    <cellStyle name="표준 2 95 2" xfId="2172"/>
    <cellStyle name="표준 2 96" xfId="246"/>
    <cellStyle name="표준 2 96 2" xfId="2173"/>
    <cellStyle name="표준 2 97" xfId="247"/>
    <cellStyle name="표준 2 97 2" xfId="2174"/>
    <cellStyle name="표준 2 98" xfId="248"/>
    <cellStyle name="표준 2 98 2" xfId="2175"/>
    <cellStyle name="표준 2 99" xfId="249"/>
    <cellStyle name="표준 2 99 2" xfId="2176"/>
    <cellStyle name="표준 20" xfId="250"/>
    <cellStyle name="표준 20 2" xfId="2177"/>
    <cellStyle name="표준 21" xfId="251"/>
    <cellStyle name="표준 21 2" xfId="2178"/>
    <cellStyle name="표준 22" xfId="252"/>
    <cellStyle name="표준 22 2" xfId="2179"/>
    <cellStyle name="표준 23" xfId="253"/>
    <cellStyle name="표준 23 2" xfId="2180"/>
    <cellStyle name="표준 24" xfId="1953"/>
    <cellStyle name="표준 24 10" xfId="254"/>
    <cellStyle name="표준 24 10 2" xfId="2181"/>
    <cellStyle name="표준 24 11" xfId="255"/>
    <cellStyle name="표준 24 11 2" xfId="2182"/>
    <cellStyle name="표준 24 12" xfId="256"/>
    <cellStyle name="표준 24 12 2" xfId="2183"/>
    <cellStyle name="표준 24 13" xfId="257"/>
    <cellStyle name="표준 24 13 2" xfId="2184"/>
    <cellStyle name="표준 24 14" xfId="258"/>
    <cellStyle name="표준 24 14 2" xfId="2185"/>
    <cellStyle name="표준 24 15" xfId="259"/>
    <cellStyle name="표준 24 15 2" xfId="2186"/>
    <cellStyle name="표준 24 16" xfId="260"/>
    <cellStyle name="표준 24 16 2" xfId="2187"/>
    <cellStyle name="표준 24 17" xfId="261"/>
    <cellStyle name="표준 24 17 2" xfId="2188"/>
    <cellStyle name="표준 24 18" xfId="262"/>
    <cellStyle name="표준 24 18 2" xfId="2189"/>
    <cellStyle name="표준 24 19" xfId="263"/>
    <cellStyle name="표준 24 19 2" xfId="2190"/>
    <cellStyle name="표준 24 2" xfId="264"/>
    <cellStyle name="표준 24 2 2" xfId="2191"/>
    <cellStyle name="표준 24 20" xfId="265"/>
    <cellStyle name="표준 24 20 2" xfId="2192"/>
    <cellStyle name="표준 24 21" xfId="266"/>
    <cellStyle name="표준 24 21 2" xfId="2193"/>
    <cellStyle name="표준 24 22" xfId="267"/>
    <cellStyle name="표준 24 22 2" xfId="2194"/>
    <cellStyle name="표준 24 23" xfId="268"/>
    <cellStyle name="표준 24 23 2" xfId="2195"/>
    <cellStyle name="표준 24 24" xfId="269"/>
    <cellStyle name="표준 24 24 2" xfId="2196"/>
    <cellStyle name="표준 24 25" xfId="270"/>
    <cellStyle name="표준 24 25 2" xfId="2197"/>
    <cellStyle name="표준 24 26" xfId="271"/>
    <cellStyle name="표준 24 26 2" xfId="2198"/>
    <cellStyle name="표준 24 27" xfId="272"/>
    <cellStyle name="표준 24 27 2" xfId="2199"/>
    <cellStyle name="표준 24 28" xfId="273"/>
    <cellStyle name="표준 24 28 2" xfId="2200"/>
    <cellStyle name="표준 24 29" xfId="274"/>
    <cellStyle name="표준 24 29 2" xfId="2201"/>
    <cellStyle name="표준 24 3" xfId="275"/>
    <cellStyle name="표준 24 3 2" xfId="2202"/>
    <cellStyle name="표준 24 30" xfId="276"/>
    <cellStyle name="표준 24 30 2" xfId="2203"/>
    <cellStyle name="표준 24 31" xfId="277"/>
    <cellStyle name="표준 24 31 2" xfId="2204"/>
    <cellStyle name="표준 24 32" xfId="278"/>
    <cellStyle name="표준 24 32 2" xfId="2205"/>
    <cellStyle name="표준 24 33" xfId="279"/>
    <cellStyle name="표준 24 33 2" xfId="2206"/>
    <cellStyle name="표준 24 34" xfId="280"/>
    <cellStyle name="표준 24 34 2" xfId="2207"/>
    <cellStyle name="표준 24 35" xfId="281"/>
    <cellStyle name="표준 24 35 2" xfId="2208"/>
    <cellStyle name="표준 24 36" xfId="282"/>
    <cellStyle name="표준 24 36 2" xfId="2209"/>
    <cellStyle name="표준 24 37" xfId="283"/>
    <cellStyle name="표준 24 37 2" xfId="2210"/>
    <cellStyle name="표준 24 38" xfId="284"/>
    <cellStyle name="표준 24 38 2" xfId="2211"/>
    <cellStyle name="표준 24 39" xfId="285"/>
    <cellStyle name="표준 24 39 2" xfId="2212"/>
    <cellStyle name="표준 24 4" xfId="286"/>
    <cellStyle name="표준 24 4 2" xfId="2213"/>
    <cellStyle name="표준 24 40" xfId="287"/>
    <cellStyle name="표준 24 40 2" xfId="2214"/>
    <cellStyle name="표준 24 41" xfId="288"/>
    <cellStyle name="표준 24 41 2" xfId="2215"/>
    <cellStyle name="표준 24 42" xfId="289"/>
    <cellStyle name="표준 24 42 2" xfId="2216"/>
    <cellStyle name="표준 24 43" xfId="290"/>
    <cellStyle name="표준 24 43 2" xfId="2217"/>
    <cellStyle name="표준 24 44" xfId="291"/>
    <cellStyle name="표준 24 44 2" xfId="2218"/>
    <cellStyle name="표준 24 45" xfId="292"/>
    <cellStyle name="표준 24 45 2" xfId="2219"/>
    <cellStyle name="표준 24 46" xfId="293"/>
    <cellStyle name="표준 24 46 2" xfId="2220"/>
    <cellStyle name="표준 24 47" xfId="294"/>
    <cellStyle name="표준 24 47 2" xfId="2221"/>
    <cellStyle name="표준 24 48" xfId="295"/>
    <cellStyle name="표준 24 48 2" xfId="2222"/>
    <cellStyle name="표준 24 49" xfId="296"/>
    <cellStyle name="표준 24 49 2" xfId="2223"/>
    <cellStyle name="표준 24 5" xfId="297"/>
    <cellStyle name="표준 24 5 2" xfId="2224"/>
    <cellStyle name="표준 24 50" xfId="298"/>
    <cellStyle name="표준 24 50 2" xfId="2225"/>
    <cellStyle name="표준 24 51" xfId="299"/>
    <cellStyle name="표준 24 51 2" xfId="2226"/>
    <cellStyle name="표준 24 52" xfId="300"/>
    <cellStyle name="표준 24 52 2" xfId="2227"/>
    <cellStyle name="표준 24 53" xfId="301"/>
    <cellStyle name="표준 24 53 2" xfId="2228"/>
    <cellStyle name="표준 24 54" xfId="302"/>
    <cellStyle name="표준 24 54 2" xfId="2229"/>
    <cellStyle name="표준 24 55" xfId="303"/>
    <cellStyle name="표준 24 55 2" xfId="2230"/>
    <cellStyle name="표준 24 56" xfId="304"/>
    <cellStyle name="표준 24 56 2" xfId="2231"/>
    <cellStyle name="표준 24 57" xfId="305"/>
    <cellStyle name="표준 24 57 2" xfId="2232"/>
    <cellStyle name="표준 24 58" xfId="306"/>
    <cellStyle name="표준 24 58 2" xfId="2233"/>
    <cellStyle name="표준 24 59" xfId="307"/>
    <cellStyle name="표준 24 59 2" xfId="2234"/>
    <cellStyle name="표준 24 6" xfId="308"/>
    <cellStyle name="표준 24 6 2" xfId="2235"/>
    <cellStyle name="표준 24 60" xfId="309"/>
    <cellStyle name="표준 24 60 2" xfId="2236"/>
    <cellStyle name="표준 24 61" xfId="310"/>
    <cellStyle name="표준 24 61 2" xfId="2237"/>
    <cellStyle name="표준 24 62" xfId="311"/>
    <cellStyle name="표준 24 62 2" xfId="2238"/>
    <cellStyle name="표준 24 63" xfId="312"/>
    <cellStyle name="표준 24 63 2" xfId="2239"/>
    <cellStyle name="표준 24 64" xfId="313"/>
    <cellStyle name="표준 24 64 2" xfId="2240"/>
    <cellStyle name="표준 24 65" xfId="314"/>
    <cellStyle name="표준 24 65 2" xfId="2241"/>
    <cellStyle name="표준 24 66" xfId="315"/>
    <cellStyle name="표준 24 66 2" xfId="2242"/>
    <cellStyle name="표준 24 67" xfId="316"/>
    <cellStyle name="표준 24 67 2" xfId="2243"/>
    <cellStyle name="표준 24 68" xfId="317"/>
    <cellStyle name="표준 24 68 2" xfId="2244"/>
    <cellStyle name="표준 24 69" xfId="318"/>
    <cellStyle name="표준 24 69 2" xfId="2245"/>
    <cellStyle name="표준 24 7" xfId="319"/>
    <cellStyle name="표준 24 7 2" xfId="2246"/>
    <cellStyle name="표준 24 70" xfId="320"/>
    <cellStyle name="표준 24 70 2" xfId="2247"/>
    <cellStyle name="표준 24 71" xfId="321"/>
    <cellStyle name="표준 24 71 2" xfId="2248"/>
    <cellStyle name="표준 24 72" xfId="322"/>
    <cellStyle name="표준 24 72 2" xfId="2249"/>
    <cellStyle name="표준 24 73" xfId="323"/>
    <cellStyle name="표준 24 73 2" xfId="2250"/>
    <cellStyle name="표준 24 74" xfId="324"/>
    <cellStyle name="표준 24 74 2" xfId="2251"/>
    <cellStyle name="표준 24 75" xfId="325"/>
    <cellStyle name="표준 24 75 2" xfId="2252"/>
    <cellStyle name="표준 24 76" xfId="326"/>
    <cellStyle name="표준 24 76 2" xfId="2253"/>
    <cellStyle name="표준 24 77" xfId="327"/>
    <cellStyle name="표준 24 77 2" xfId="2254"/>
    <cellStyle name="표준 24 78" xfId="328"/>
    <cellStyle name="표준 24 78 2" xfId="2255"/>
    <cellStyle name="표준 24 79" xfId="329"/>
    <cellStyle name="표준 24 79 2" xfId="2256"/>
    <cellStyle name="표준 24 8" xfId="330"/>
    <cellStyle name="표준 24 8 2" xfId="2257"/>
    <cellStyle name="표준 24 80" xfId="331"/>
    <cellStyle name="표준 24 80 2" xfId="2258"/>
    <cellStyle name="표준 24 81" xfId="332"/>
    <cellStyle name="표준 24 81 2" xfId="2259"/>
    <cellStyle name="표준 24 82" xfId="333"/>
    <cellStyle name="표준 24 82 2" xfId="2260"/>
    <cellStyle name="표준 24 83" xfId="334"/>
    <cellStyle name="표준 24 83 2" xfId="2261"/>
    <cellStyle name="표준 24 84" xfId="335"/>
    <cellStyle name="표준 24 84 2" xfId="2262"/>
    <cellStyle name="표준 24 85" xfId="336"/>
    <cellStyle name="표준 24 85 2" xfId="2263"/>
    <cellStyle name="표준 24 86" xfId="337"/>
    <cellStyle name="표준 24 86 2" xfId="2264"/>
    <cellStyle name="표준 24 87" xfId="338"/>
    <cellStyle name="표준 24 87 2" xfId="2265"/>
    <cellStyle name="표준 24 88" xfId="339"/>
    <cellStyle name="표준 24 88 2" xfId="2266"/>
    <cellStyle name="표준 24 89" xfId="340"/>
    <cellStyle name="표준 24 89 2" xfId="2267"/>
    <cellStyle name="표준 24 9" xfId="341"/>
    <cellStyle name="표준 24 9 2" xfId="2268"/>
    <cellStyle name="표준 24 90" xfId="342"/>
    <cellStyle name="표준 24 90 2" xfId="2269"/>
    <cellStyle name="표준 24 91" xfId="343"/>
    <cellStyle name="표준 24 91 2" xfId="2270"/>
    <cellStyle name="표준 24 92" xfId="344"/>
    <cellStyle name="표준 24 92 2" xfId="2271"/>
    <cellStyle name="표준 24 93" xfId="345"/>
    <cellStyle name="표준 24 93 2" xfId="2272"/>
    <cellStyle name="표준 24 94" xfId="346"/>
    <cellStyle name="표준 24 94 2" xfId="2273"/>
    <cellStyle name="표준 24 95" xfId="347"/>
    <cellStyle name="표준 24 95 2" xfId="2274"/>
    <cellStyle name="표준 24 96" xfId="3932"/>
    <cellStyle name="표준 24 96 2" xfId="4022"/>
    <cellStyle name="표준 24 96 2 2" xfId="4097"/>
    <cellStyle name="표준 24 96 3" xfId="4054"/>
    <cellStyle name="표준 24 97" xfId="4014"/>
    <cellStyle name="표준 24 97 2" xfId="4095"/>
    <cellStyle name="표준 24 98" xfId="4047"/>
    <cellStyle name="표준 25" xfId="3880"/>
    <cellStyle name="표준 25 10" xfId="348"/>
    <cellStyle name="표준 25 10 2" xfId="2275"/>
    <cellStyle name="표준 25 11" xfId="349"/>
    <cellStyle name="표준 25 11 2" xfId="2276"/>
    <cellStyle name="표준 25 12" xfId="350"/>
    <cellStyle name="표준 25 12 2" xfId="2277"/>
    <cellStyle name="표준 25 13" xfId="351"/>
    <cellStyle name="표준 25 13 2" xfId="2278"/>
    <cellStyle name="표준 25 14" xfId="352"/>
    <cellStyle name="표준 25 14 2" xfId="2279"/>
    <cellStyle name="표준 25 15" xfId="353"/>
    <cellStyle name="표준 25 15 2" xfId="2280"/>
    <cellStyle name="표준 25 16" xfId="354"/>
    <cellStyle name="표준 25 16 2" xfId="2281"/>
    <cellStyle name="표준 25 17" xfId="355"/>
    <cellStyle name="표준 25 17 2" xfId="2282"/>
    <cellStyle name="표준 25 18" xfId="356"/>
    <cellStyle name="표준 25 18 2" xfId="2283"/>
    <cellStyle name="표준 25 19" xfId="357"/>
    <cellStyle name="표준 25 19 2" xfId="2284"/>
    <cellStyle name="표준 25 2" xfId="358"/>
    <cellStyle name="표준 25 2 2" xfId="2285"/>
    <cellStyle name="표준 25 20" xfId="359"/>
    <cellStyle name="표준 25 20 2" xfId="2286"/>
    <cellStyle name="표준 25 21" xfId="360"/>
    <cellStyle name="표준 25 21 2" xfId="2287"/>
    <cellStyle name="표준 25 22" xfId="361"/>
    <cellStyle name="표준 25 22 2" xfId="2288"/>
    <cellStyle name="표준 25 23" xfId="362"/>
    <cellStyle name="표준 25 23 2" xfId="2289"/>
    <cellStyle name="표준 25 24" xfId="363"/>
    <cellStyle name="표준 25 24 2" xfId="2290"/>
    <cellStyle name="표준 25 25" xfId="364"/>
    <cellStyle name="표준 25 25 2" xfId="2291"/>
    <cellStyle name="표준 25 26" xfId="365"/>
    <cellStyle name="표준 25 26 2" xfId="2292"/>
    <cellStyle name="표준 25 27" xfId="366"/>
    <cellStyle name="표준 25 27 2" xfId="2293"/>
    <cellStyle name="표준 25 28" xfId="367"/>
    <cellStyle name="표준 25 28 2" xfId="2294"/>
    <cellStyle name="표준 25 29" xfId="368"/>
    <cellStyle name="표준 25 29 2" xfId="2295"/>
    <cellStyle name="표준 25 3" xfId="369"/>
    <cellStyle name="표준 25 3 2" xfId="2296"/>
    <cellStyle name="표준 25 30" xfId="370"/>
    <cellStyle name="표준 25 30 2" xfId="2297"/>
    <cellStyle name="표준 25 31" xfId="371"/>
    <cellStyle name="표준 25 31 2" xfId="2298"/>
    <cellStyle name="표준 25 32" xfId="372"/>
    <cellStyle name="표준 25 32 2" xfId="2299"/>
    <cellStyle name="표준 25 33" xfId="373"/>
    <cellStyle name="표준 25 33 2" xfId="2300"/>
    <cellStyle name="표준 25 34" xfId="374"/>
    <cellStyle name="표준 25 34 2" xfId="2301"/>
    <cellStyle name="표준 25 35" xfId="375"/>
    <cellStyle name="표준 25 35 2" xfId="2302"/>
    <cellStyle name="표준 25 36" xfId="376"/>
    <cellStyle name="표준 25 36 2" xfId="2303"/>
    <cellStyle name="표준 25 37" xfId="377"/>
    <cellStyle name="표준 25 37 2" xfId="2304"/>
    <cellStyle name="표준 25 38" xfId="378"/>
    <cellStyle name="표준 25 38 2" xfId="2305"/>
    <cellStyle name="표준 25 39" xfId="379"/>
    <cellStyle name="표준 25 39 2" xfId="2306"/>
    <cellStyle name="표준 25 4" xfId="380"/>
    <cellStyle name="표준 25 4 2" xfId="2307"/>
    <cellStyle name="표준 25 40" xfId="381"/>
    <cellStyle name="표준 25 40 2" xfId="2308"/>
    <cellStyle name="표준 25 41" xfId="382"/>
    <cellStyle name="표준 25 41 2" xfId="2309"/>
    <cellStyle name="표준 25 42" xfId="383"/>
    <cellStyle name="표준 25 42 2" xfId="2310"/>
    <cellStyle name="표준 25 43" xfId="384"/>
    <cellStyle name="표준 25 43 2" xfId="2311"/>
    <cellStyle name="표준 25 44" xfId="385"/>
    <cellStyle name="표준 25 44 2" xfId="2312"/>
    <cellStyle name="표준 25 45" xfId="386"/>
    <cellStyle name="표준 25 45 2" xfId="2313"/>
    <cellStyle name="표준 25 46" xfId="387"/>
    <cellStyle name="표준 25 46 2" xfId="2314"/>
    <cellStyle name="표준 25 47" xfId="388"/>
    <cellStyle name="표준 25 47 2" xfId="2315"/>
    <cellStyle name="표준 25 48" xfId="389"/>
    <cellStyle name="표준 25 48 2" xfId="2316"/>
    <cellStyle name="표준 25 49" xfId="390"/>
    <cellStyle name="표준 25 49 2" xfId="2317"/>
    <cellStyle name="표준 25 5" xfId="391"/>
    <cellStyle name="표준 25 5 2" xfId="2318"/>
    <cellStyle name="표준 25 50" xfId="392"/>
    <cellStyle name="표준 25 50 2" xfId="2319"/>
    <cellStyle name="표준 25 51" xfId="393"/>
    <cellStyle name="표준 25 51 2" xfId="2320"/>
    <cellStyle name="표준 25 52" xfId="394"/>
    <cellStyle name="표준 25 52 2" xfId="2321"/>
    <cellStyle name="표준 25 53" xfId="395"/>
    <cellStyle name="표준 25 53 2" xfId="2322"/>
    <cellStyle name="표준 25 54" xfId="396"/>
    <cellStyle name="표준 25 54 2" xfId="2323"/>
    <cellStyle name="표준 25 55" xfId="397"/>
    <cellStyle name="표준 25 55 2" xfId="2324"/>
    <cellStyle name="표준 25 56" xfId="398"/>
    <cellStyle name="표준 25 56 2" xfId="2325"/>
    <cellStyle name="표준 25 57" xfId="399"/>
    <cellStyle name="표준 25 57 2" xfId="2326"/>
    <cellStyle name="표준 25 58" xfId="400"/>
    <cellStyle name="표준 25 58 2" xfId="2327"/>
    <cellStyle name="표준 25 59" xfId="401"/>
    <cellStyle name="표준 25 59 2" xfId="2328"/>
    <cellStyle name="표준 25 6" xfId="402"/>
    <cellStyle name="표준 25 6 2" xfId="2329"/>
    <cellStyle name="표준 25 60" xfId="403"/>
    <cellStyle name="표준 25 60 2" xfId="2330"/>
    <cellStyle name="표준 25 61" xfId="404"/>
    <cellStyle name="표준 25 61 2" xfId="2331"/>
    <cellStyle name="표준 25 62" xfId="405"/>
    <cellStyle name="표준 25 62 2" xfId="2332"/>
    <cellStyle name="표준 25 63" xfId="406"/>
    <cellStyle name="표준 25 63 2" xfId="2333"/>
    <cellStyle name="표준 25 64" xfId="407"/>
    <cellStyle name="표준 25 64 2" xfId="2334"/>
    <cellStyle name="표준 25 65" xfId="408"/>
    <cellStyle name="표준 25 65 2" xfId="2335"/>
    <cellStyle name="표준 25 66" xfId="409"/>
    <cellStyle name="표준 25 66 2" xfId="2336"/>
    <cellStyle name="표준 25 67" xfId="410"/>
    <cellStyle name="표준 25 67 2" xfId="2337"/>
    <cellStyle name="표준 25 68" xfId="411"/>
    <cellStyle name="표준 25 68 2" xfId="2338"/>
    <cellStyle name="표준 25 69" xfId="412"/>
    <cellStyle name="표준 25 69 2" xfId="2339"/>
    <cellStyle name="표준 25 7" xfId="413"/>
    <cellStyle name="표준 25 7 2" xfId="2340"/>
    <cellStyle name="표준 25 70" xfId="414"/>
    <cellStyle name="표준 25 70 2" xfId="2341"/>
    <cellStyle name="표준 25 71" xfId="415"/>
    <cellStyle name="표준 25 71 2" xfId="2342"/>
    <cellStyle name="표준 25 72" xfId="416"/>
    <cellStyle name="표준 25 72 2" xfId="2343"/>
    <cellStyle name="표준 25 73" xfId="417"/>
    <cellStyle name="표준 25 73 2" xfId="2344"/>
    <cellStyle name="표준 25 74" xfId="418"/>
    <cellStyle name="표준 25 74 2" xfId="2345"/>
    <cellStyle name="표준 25 75" xfId="419"/>
    <cellStyle name="표준 25 75 2" xfId="2346"/>
    <cellStyle name="표준 25 76" xfId="420"/>
    <cellStyle name="표준 25 76 2" xfId="2347"/>
    <cellStyle name="표준 25 77" xfId="421"/>
    <cellStyle name="표준 25 77 2" xfId="2348"/>
    <cellStyle name="표준 25 78" xfId="422"/>
    <cellStyle name="표준 25 78 2" xfId="2349"/>
    <cellStyle name="표준 25 79" xfId="423"/>
    <cellStyle name="표준 25 79 2" xfId="2350"/>
    <cellStyle name="표준 25 8" xfId="424"/>
    <cellStyle name="표준 25 8 2" xfId="2351"/>
    <cellStyle name="표준 25 80" xfId="425"/>
    <cellStyle name="표준 25 80 2" xfId="2352"/>
    <cellStyle name="표준 25 81" xfId="426"/>
    <cellStyle name="표준 25 81 2" xfId="2353"/>
    <cellStyle name="표준 25 82" xfId="427"/>
    <cellStyle name="표준 25 82 2" xfId="2354"/>
    <cellStyle name="표준 25 83" xfId="428"/>
    <cellStyle name="표준 25 83 2" xfId="2355"/>
    <cellStyle name="표준 25 84" xfId="429"/>
    <cellStyle name="표준 25 84 2" xfId="2356"/>
    <cellStyle name="표준 25 85" xfId="430"/>
    <cellStyle name="표준 25 85 2" xfId="2357"/>
    <cellStyle name="표준 25 86" xfId="431"/>
    <cellStyle name="표준 25 86 2" xfId="2358"/>
    <cellStyle name="표준 25 87" xfId="432"/>
    <cellStyle name="표준 25 87 2" xfId="2359"/>
    <cellStyle name="표준 25 88" xfId="433"/>
    <cellStyle name="표준 25 88 2" xfId="2360"/>
    <cellStyle name="표준 25 89" xfId="434"/>
    <cellStyle name="표준 25 89 2" xfId="2361"/>
    <cellStyle name="표준 25 9" xfId="435"/>
    <cellStyle name="표준 25 9 2" xfId="2362"/>
    <cellStyle name="표준 25 90" xfId="436"/>
    <cellStyle name="표준 25 90 2" xfId="2363"/>
    <cellStyle name="표준 25 91" xfId="437"/>
    <cellStyle name="표준 25 91 2" xfId="2364"/>
    <cellStyle name="표준 25 92" xfId="438"/>
    <cellStyle name="표준 25 92 2" xfId="2365"/>
    <cellStyle name="표준 25 93" xfId="439"/>
    <cellStyle name="표준 25 93 2" xfId="2366"/>
    <cellStyle name="표준 25 94" xfId="440"/>
    <cellStyle name="표준 25 94 2" xfId="2367"/>
    <cellStyle name="표준 25 95" xfId="441"/>
    <cellStyle name="표준 25 95 2" xfId="2368"/>
    <cellStyle name="표준 25 96" xfId="3935"/>
    <cellStyle name="표준 25 96 2" xfId="4023"/>
    <cellStyle name="표준 25 96 2 2" xfId="4098"/>
    <cellStyle name="표준 25 96 3" xfId="4056"/>
    <cellStyle name="표준 25 97" xfId="4020"/>
    <cellStyle name="표준 25 97 2" xfId="4096"/>
    <cellStyle name="표준 25 98" xfId="4049"/>
    <cellStyle name="표준 26" xfId="3881"/>
    <cellStyle name="표준 26 10" xfId="442"/>
    <cellStyle name="표준 26 10 2" xfId="2369"/>
    <cellStyle name="표준 26 11" xfId="443"/>
    <cellStyle name="표준 26 11 2" xfId="2370"/>
    <cellStyle name="표준 26 12" xfId="444"/>
    <cellStyle name="표준 26 12 2" xfId="2371"/>
    <cellStyle name="표준 26 13" xfId="445"/>
    <cellStyle name="표준 26 13 2" xfId="2372"/>
    <cellStyle name="표준 26 14" xfId="446"/>
    <cellStyle name="표준 26 14 2" xfId="2373"/>
    <cellStyle name="표준 26 15" xfId="447"/>
    <cellStyle name="표준 26 15 2" xfId="2374"/>
    <cellStyle name="표준 26 16" xfId="448"/>
    <cellStyle name="표준 26 16 2" xfId="2375"/>
    <cellStyle name="표준 26 17" xfId="449"/>
    <cellStyle name="표준 26 17 2" xfId="2376"/>
    <cellStyle name="표준 26 18" xfId="450"/>
    <cellStyle name="표준 26 18 2" xfId="2377"/>
    <cellStyle name="표준 26 19" xfId="451"/>
    <cellStyle name="표준 26 19 2" xfId="2378"/>
    <cellStyle name="표준 26 2" xfId="452"/>
    <cellStyle name="표준 26 2 2" xfId="2379"/>
    <cellStyle name="표준 26 20" xfId="453"/>
    <cellStyle name="표준 26 20 2" xfId="2380"/>
    <cellStyle name="표준 26 21" xfId="454"/>
    <cellStyle name="표준 26 21 2" xfId="2381"/>
    <cellStyle name="표준 26 22" xfId="455"/>
    <cellStyle name="표준 26 22 2" xfId="2382"/>
    <cellStyle name="표준 26 23" xfId="456"/>
    <cellStyle name="표준 26 23 2" xfId="2383"/>
    <cellStyle name="표준 26 24" xfId="457"/>
    <cellStyle name="표준 26 24 2" xfId="2384"/>
    <cellStyle name="표준 26 25" xfId="458"/>
    <cellStyle name="표준 26 25 2" xfId="2385"/>
    <cellStyle name="표준 26 26" xfId="459"/>
    <cellStyle name="표준 26 26 2" xfId="2386"/>
    <cellStyle name="표준 26 27" xfId="460"/>
    <cellStyle name="표준 26 27 2" xfId="2387"/>
    <cellStyle name="표준 26 28" xfId="461"/>
    <cellStyle name="표준 26 28 2" xfId="2388"/>
    <cellStyle name="표준 26 29" xfId="462"/>
    <cellStyle name="표준 26 29 2" xfId="2389"/>
    <cellStyle name="표준 26 3" xfId="463"/>
    <cellStyle name="표준 26 3 2" xfId="2390"/>
    <cellStyle name="표준 26 30" xfId="464"/>
    <cellStyle name="표준 26 30 2" xfId="2391"/>
    <cellStyle name="표준 26 31" xfId="465"/>
    <cellStyle name="표준 26 31 2" xfId="2392"/>
    <cellStyle name="표준 26 32" xfId="466"/>
    <cellStyle name="표준 26 32 2" xfId="2393"/>
    <cellStyle name="표준 26 33" xfId="467"/>
    <cellStyle name="표준 26 33 2" xfId="2394"/>
    <cellStyle name="표준 26 34" xfId="468"/>
    <cellStyle name="표준 26 34 2" xfId="2395"/>
    <cellStyle name="표준 26 35" xfId="469"/>
    <cellStyle name="표준 26 35 2" xfId="2396"/>
    <cellStyle name="표준 26 36" xfId="470"/>
    <cellStyle name="표준 26 36 2" xfId="2397"/>
    <cellStyle name="표준 26 37" xfId="471"/>
    <cellStyle name="표준 26 37 2" xfId="2398"/>
    <cellStyle name="표준 26 38" xfId="472"/>
    <cellStyle name="표준 26 38 2" xfId="2399"/>
    <cellStyle name="표준 26 39" xfId="473"/>
    <cellStyle name="표준 26 39 2" xfId="2400"/>
    <cellStyle name="표준 26 4" xfId="474"/>
    <cellStyle name="표준 26 4 2" xfId="2401"/>
    <cellStyle name="표준 26 40" xfId="475"/>
    <cellStyle name="표준 26 40 2" xfId="2402"/>
    <cellStyle name="표준 26 41" xfId="476"/>
    <cellStyle name="표준 26 41 2" xfId="2403"/>
    <cellStyle name="표준 26 42" xfId="477"/>
    <cellStyle name="표준 26 42 2" xfId="2404"/>
    <cellStyle name="표준 26 43" xfId="478"/>
    <cellStyle name="표준 26 43 2" xfId="2405"/>
    <cellStyle name="표준 26 44" xfId="479"/>
    <cellStyle name="표준 26 44 2" xfId="2406"/>
    <cellStyle name="표준 26 45" xfId="480"/>
    <cellStyle name="표준 26 45 2" xfId="2407"/>
    <cellStyle name="표준 26 46" xfId="481"/>
    <cellStyle name="표준 26 46 2" xfId="2408"/>
    <cellStyle name="표준 26 47" xfId="482"/>
    <cellStyle name="표준 26 47 2" xfId="2409"/>
    <cellStyle name="표준 26 48" xfId="483"/>
    <cellStyle name="표준 26 48 2" xfId="2410"/>
    <cellStyle name="표준 26 49" xfId="484"/>
    <cellStyle name="표준 26 49 2" xfId="2411"/>
    <cellStyle name="표준 26 5" xfId="485"/>
    <cellStyle name="표준 26 5 2" xfId="2412"/>
    <cellStyle name="표준 26 50" xfId="486"/>
    <cellStyle name="표준 26 50 2" xfId="2413"/>
    <cellStyle name="표준 26 51" xfId="487"/>
    <cellStyle name="표준 26 51 2" xfId="2414"/>
    <cellStyle name="표준 26 52" xfId="488"/>
    <cellStyle name="표준 26 52 2" xfId="2415"/>
    <cellStyle name="표준 26 53" xfId="489"/>
    <cellStyle name="표준 26 53 2" xfId="2416"/>
    <cellStyle name="표준 26 54" xfId="490"/>
    <cellStyle name="표준 26 54 2" xfId="2417"/>
    <cellStyle name="표준 26 55" xfId="491"/>
    <cellStyle name="표준 26 55 2" xfId="2418"/>
    <cellStyle name="표준 26 56" xfId="492"/>
    <cellStyle name="표준 26 56 2" xfId="2419"/>
    <cellStyle name="표준 26 57" xfId="493"/>
    <cellStyle name="표준 26 57 2" xfId="2420"/>
    <cellStyle name="표준 26 58" xfId="494"/>
    <cellStyle name="표준 26 58 2" xfId="2421"/>
    <cellStyle name="표준 26 59" xfId="495"/>
    <cellStyle name="표준 26 59 2" xfId="2422"/>
    <cellStyle name="표준 26 6" xfId="496"/>
    <cellStyle name="표준 26 6 2" xfId="2423"/>
    <cellStyle name="표준 26 60" xfId="497"/>
    <cellStyle name="표준 26 60 2" xfId="2424"/>
    <cellStyle name="표준 26 61" xfId="498"/>
    <cellStyle name="표준 26 61 2" xfId="2425"/>
    <cellStyle name="표준 26 62" xfId="499"/>
    <cellStyle name="표준 26 62 2" xfId="2426"/>
    <cellStyle name="표준 26 63" xfId="500"/>
    <cellStyle name="표준 26 63 2" xfId="2427"/>
    <cellStyle name="표준 26 64" xfId="501"/>
    <cellStyle name="표준 26 64 2" xfId="2428"/>
    <cellStyle name="표준 26 65" xfId="502"/>
    <cellStyle name="표준 26 65 2" xfId="2429"/>
    <cellStyle name="표준 26 66" xfId="503"/>
    <cellStyle name="표준 26 66 2" xfId="2430"/>
    <cellStyle name="표준 26 67" xfId="504"/>
    <cellStyle name="표준 26 67 2" xfId="2431"/>
    <cellStyle name="표준 26 68" xfId="505"/>
    <cellStyle name="표준 26 68 2" xfId="2432"/>
    <cellStyle name="표준 26 69" xfId="506"/>
    <cellStyle name="표준 26 69 2" xfId="2433"/>
    <cellStyle name="표준 26 7" xfId="507"/>
    <cellStyle name="표준 26 7 2" xfId="2434"/>
    <cellStyle name="표준 26 70" xfId="508"/>
    <cellStyle name="표준 26 70 2" xfId="2435"/>
    <cellStyle name="표준 26 71" xfId="509"/>
    <cellStyle name="표준 26 71 2" xfId="2436"/>
    <cellStyle name="표준 26 72" xfId="510"/>
    <cellStyle name="표준 26 72 2" xfId="2437"/>
    <cellStyle name="표준 26 73" xfId="511"/>
    <cellStyle name="표준 26 73 2" xfId="2438"/>
    <cellStyle name="표준 26 74" xfId="512"/>
    <cellStyle name="표준 26 74 2" xfId="2439"/>
    <cellStyle name="표준 26 75" xfId="513"/>
    <cellStyle name="표준 26 75 2" xfId="2440"/>
    <cellStyle name="표준 26 76" xfId="514"/>
    <cellStyle name="표준 26 76 2" xfId="2441"/>
    <cellStyle name="표준 26 77" xfId="515"/>
    <cellStyle name="표준 26 77 2" xfId="2442"/>
    <cellStyle name="표준 26 78" xfId="516"/>
    <cellStyle name="표준 26 78 2" xfId="2443"/>
    <cellStyle name="표준 26 79" xfId="517"/>
    <cellStyle name="표준 26 79 2" xfId="2444"/>
    <cellStyle name="표준 26 8" xfId="518"/>
    <cellStyle name="표준 26 8 2" xfId="2445"/>
    <cellStyle name="표준 26 80" xfId="519"/>
    <cellStyle name="표준 26 80 2" xfId="2446"/>
    <cellStyle name="표준 26 81" xfId="520"/>
    <cellStyle name="표준 26 81 2" xfId="2447"/>
    <cellStyle name="표준 26 82" xfId="521"/>
    <cellStyle name="표준 26 82 2" xfId="2448"/>
    <cellStyle name="표준 26 83" xfId="522"/>
    <cellStyle name="표준 26 83 2" xfId="2449"/>
    <cellStyle name="표준 26 84" xfId="523"/>
    <cellStyle name="표준 26 84 2" xfId="2450"/>
    <cellStyle name="표준 26 85" xfId="524"/>
    <cellStyle name="표준 26 85 2" xfId="2451"/>
    <cellStyle name="표준 26 86" xfId="525"/>
    <cellStyle name="표준 26 86 2" xfId="2452"/>
    <cellStyle name="표준 26 87" xfId="526"/>
    <cellStyle name="표준 26 87 2" xfId="2453"/>
    <cellStyle name="표준 26 88" xfId="527"/>
    <cellStyle name="표준 26 88 2" xfId="2454"/>
    <cellStyle name="표준 26 89" xfId="528"/>
    <cellStyle name="표준 26 89 2" xfId="2455"/>
    <cellStyle name="표준 26 9" xfId="529"/>
    <cellStyle name="표준 26 9 2" xfId="2456"/>
    <cellStyle name="표준 26 90" xfId="530"/>
    <cellStyle name="표준 26 90 2" xfId="2457"/>
    <cellStyle name="표준 26 91" xfId="531"/>
    <cellStyle name="표준 26 91 2" xfId="2458"/>
    <cellStyle name="표준 26 92" xfId="532"/>
    <cellStyle name="표준 26 92 2" xfId="2459"/>
    <cellStyle name="표준 26 93" xfId="533"/>
    <cellStyle name="표준 26 93 2" xfId="2460"/>
    <cellStyle name="표준 26 94" xfId="534"/>
    <cellStyle name="표준 26 94 2" xfId="2461"/>
    <cellStyle name="표준 26 95" xfId="535"/>
    <cellStyle name="표준 26 95 2" xfId="2462"/>
    <cellStyle name="표준 27" xfId="3882"/>
    <cellStyle name="표준 27 10" xfId="536"/>
    <cellStyle name="표준 27 10 2" xfId="2463"/>
    <cellStyle name="표준 27 11" xfId="537"/>
    <cellStyle name="표준 27 11 2" xfId="2464"/>
    <cellStyle name="표준 27 12" xfId="538"/>
    <cellStyle name="표준 27 12 2" xfId="2465"/>
    <cellStyle name="표준 27 13" xfId="539"/>
    <cellStyle name="표준 27 13 2" xfId="2466"/>
    <cellStyle name="표준 27 14" xfId="540"/>
    <cellStyle name="표준 27 14 2" xfId="2467"/>
    <cellStyle name="표준 27 15" xfId="541"/>
    <cellStyle name="표준 27 15 2" xfId="2468"/>
    <cellStyle name="표준 27 16" xfId="542"/>
    <cellStyle name="표준 27 16 2" xfId="2469"/>
    <cellStyle name="표준 27 17" xfId="543"/>
    <cellStyle name="표준 27 17 2" xfId="2470"/>
    <cellStyle name="표준 27 18" xfId="544"/>
    <cellStyle name="표준 27 18 2" xfId="2471"/>
    <cellStyle name="표준 27 19" xfId="545"/>
    <cellStyle name="표준 27 19 2" xfId="2472"/>
    <cellStyle name="표준 27 2" xfId="546"/>
    <cellStyle name="표준 27 2 2" xfId="2473"/>
    <cellStyle name="표준 27 20" xfId="547"/>
    <cellStyle name="표준 27 20 2" xfId="2474"/>
    <cellStyle name="표준 27 21" xfId="548"/>
    <cellStyle name="표준 27 21 2" xfId="2475"/>
    <cellStyle name="표준 27 22" xfId="549"/>
    <cellStyle name="표준 27 22 2" xfId="2476"/>
    <cellStyle name="표준 27 23" xfId="550"/>
    <cellStyle name="표준 27 23 2" xfId="2477"/>
    <cellStyle name="표준 27 24" xfId="551"/>
    <cellStyle name="표준 27 24 2" xfId="2478"/>
    <cellStyle name="표준 27 25" xfId="552"/>
    <cellStyle name="표준 27 25 2" xfId="2479"/>
    <cellStyle name="표준 27 26" xfId="553"/>
    <cellStyle name="표준 27 26 2" xfId="2480"/>
    <cellStyle name="표준 27 27" xfId="554"/>
    <cellStyle name="표준 27 27 2" xfId="2481"/>
    <cellStyle name="표준 27 28" xfId="555"/>
    <cellStyle name="표준 27 28 2" xfId="2482"/>
    <cellStyle name="표준 27 29" xfId="556"/>
    <cellStyle name="표준 27 29 2" xfId="2483"/>
    <cellStyle name="표준 27 3" xfId="557"/>
    <cellStyle name="표준 27 3 2" xfId="2484"/>
    <cellStyle name="표준 27 30" xfId="558"/>
    <cellStyle name="표준 27 30 2" xfId="2485"/>
    <cellStyle name="표준 27 31" xfId="559"/>
    <cellStyle name="표준 27 31 2" xfId="2486"/>
    <cellStyle name="표준 27 32" xfId="560"/>
    <cellStyle name="표준 27 32 2" xfId="2487"/>
    <cellStyle name="표준 27 33" xfId="561"/>
    <cellStyle name="표준 27 33 2" xfId="2488"/>
    <cellStyle name="표준 27 34" xfId="562"/>
    <cellStyle name="표준 27 34 2" xfId="2489"/>
    <cellStyle name="표준 27 35" xfId="563"/>
    <cellStyle name="표준 27 35 2" xfId="2490"/>
    <cellStyle name="표준 27 36" xfId="564"/>
    <cellStyle name="표준 27 36 2" xfId="2491"/>
    <cellStyle name="표준 27 37" xfId="565"/>
    <cellStyle name="표준 27 37 2" xfId="2492"/>
    <cellStyle name="표준 27 38" xfId="566"/>
    <cellStyle name="표준 27 38 2" xfId="2493"/>
    <cellStyle name="표준 27 39" xfId="567"/>
    <cellStyle name="표준 27 39 2" xfId="2494"/>
    <cellStyle name="표준 27 4" xfId="568"/>
    <cellStyle name="표준 27 4 2" xfId="2495"/>
    <cellStyle name="표준 27 40" xfId="569"/>
    <cellStyle name="표준 27 40 2" xfId="2496"/>
    <cellStyle name="표준 27 41" xfId="570"/>
    <cellStyle name="표준 27 41 2" xfId="2497"/>
    <cellStyle name="표준 27 42" xfId="571"/>
    <cellStyle name="표준 27 42 2" xfId="2498"/>
    <cellStyle name="표준 27 43" xfId="572"/>
    <cellStyle name="표준 27 43 2" xfId="2499"/>
    <cellStyle name="표준 27 44" xfId="573"/>
    <cellStyle name="표준 27 44 2" xfId="2500"/>
    <cellStyle name="표준 27 45" xfId="574"/>
    <cellStyle name="표준 27 45 2" xfId="2501"/>
    <cellStyle name="표준 27 46" xfId="575"/>
    <cellStyle name="표준 27 46 2" xfId="2502"/>
    <cellStyle name="표준 27 47" xfId="576"/>
    <cellStyle name="표준 27 47 2" xfId="2503"/>
    <cellStyle name="표준 27 48" xfId="577"/>
    <cellStyle name="표준 27 48 2" xfId="2504"/>
    <cellStyle name="표준 27 49" xfId="578"/>
    <cellStyle name="표준 27 49 2" xfId="2505"/>
    <cellStyle name="표준 27 5" xfId="579"/>
    <cellStyle name="표준 27 5 2" xfId="2506"/>
    <cellStyle name="표준 27 50" xfId="580"/>
    <cellStyle name="표준 27 50 2" xfId="2507"/>
    <cellStyle name="표준 27 51" xfId="581"/>
    <cellStyle name="표준 27 51 2" xfId="2508"/>
    <cellStyle name="표준 27 52" xfId="582"/>
    <cellStyle name="표준 27 52 2" xfId="2509"/>
    <cellStyle name="표준 27 53" xfId="583"/>
    <cellStyle name="표준 27 53 2" xfId="2510"/>
    <cellStyle name="표준 27 54" xfId="584"/>
    <cellStyle name="표준 27 54 2" xfId="2511"/>
    <cellStyle name="표준 27 55" xfId="585"/>
    <cellStyle name="표준 27 55 2" xfId="2512"/>
    <cellStyle name="표준 27 56" xfId="586"/>
    <cellStyle name="표준 27 56 2" xfId="2513"/>
    <cellStyle name="표준 27 57" xfId="587"/>
    <cellStyle name="표준 27 57 2" xfId="2514"/>
    <cellStyle name="표준 27 58" xfId="588"/>
    <cellStyle name="표준 27 58 2" xfId="2515"/>
    <cellStyle name="표준 27 59" xfId="589"/>
    <cellStyle name="표준 27 59 2" xfId="2516"/>
    <cellStyle name="표준 27 6" xfId="590"/>
    <cellStyle name="표준 27 6 2" xfId="2517"/>
    <cellStyle name="표준 27 60" xfId="591"/>
    <cellStyle name="표준 27 60 2" xfId="2518"/>
    <cellStyle name="표준 27 61" xfId="592"/>
    <cellStyle name="표준 27 61 2" xfId="2519"/>
    <cellStyle name="표준 27 62" xfId="593"/>
    <cellStyle name="표준 27 62 2" xfId="2520"/>
    <cellStyle name="표준 27 63" xfId="594"/>
    <cellStyle name="표준 27 63 2" xfId="2521"/>
    <cellStyle name="표준 27 64" xfId="595"/>
    <cellStyle name="표준 27 64 2" xfId="2522"/>
    <cellStyle name="표준 27 65" xfId="596"/>
    <cellStyle name="표준 27 65 2" xfId="2523"/>
    <cellStyle name="표준 27 66" xfId="597"/>
    <cellStyle name="표준 27 66 2" xfId="2524"/>
    <cellStyle name="표준 27 67" xfId="598"/>
    <cellStyle name="표준 27 67 2" xfId="2525"/>
    <cellStyle name="표준 27 68" xfId="599"/>
    <cellStyle name="표준 27 68 2" xfId="2526"/>
    <cellStyle name="표준 27 69" xfId="600"/>
    <cellStyle name="표준 27 69 2" xfId="2527"/>
    <cellStyle name="표준 27 7" xfId="601"/>
    <cellStyle name="표준 27 7 2" xfId="2528"/>
    <cellStyle name="표준 27 70" xfId="602"/>
    <cellStyle name="표준 27 70 2" xfId="2529"/>
    <cellStyle name="표준 27 71" xfId="603"/>
    <cellStyle name="표준 27 71 2" xfId="2530"/>
    <cellStyle name="표준 27 72" xfId="604"/>
    <cellStyle name="표준 27 72 2" xfId="2531"/>
    <cellStyle name="표준 27 73" xfId="605"/>
    <cellStyle name="표준 27 73 2" xfId="2532"/>
    <cellStyle name="표준 27 74" xfId="606"/>
    <cellStyle name="표준 27 74 2" xfId="2533"/>
    <cellStyle name="표준 27 75" xfId="607"/>
    <cellStyle name="표준 27 75 2" xfId="2534"/>
    <cellStyle name="표준 27 76" xfId="608"/>
    <cellStyle name="표준 27 76 2" xfId="2535"/>
    <cellStyle name="표준 27 77" xfId="609"/>
    <cellStyle name="표준 27 77 2" xfId="2536"/>
    <cellStyle name="표준 27 78" xfId="610"/>
    <cellStyle name="표준 27 78 2" xfId="2537"/>
    <cellStyle name="표준 27 79" xfId="611"/>
    <cellStyle name="표준 27 79 2" xfId="2538"/>
    <cellStyle name="표준 27 8" xfId="612"/>
    <cellStyle name="표준 27 8 2" xfId="2539"/>
    <cellStyle name="표준 27 80" xfId="613"/>
    <cellStyle name="표준 27 80 2" xfId="2540"/>
    <cellStyle name="표준 27 81" xfId="614"/>
    <cellStyle name="표준 27 81 2" xfId="2541"/>
    <cellStyle name="표준 27 82" xfId="615"/>
    <cellStyle name="표준 27 82 2" xfId="2542"/>
    <cellStyle name="표준 27 83" xfId="616"/>
    <cellStyle name="표준 27 83 2" xfId="2543"/>
    <cellStyle name="표준 27 84" xfId="617"/>
    <cellStyle name="표준 27 84 2" xfId="2544"/>
    <cellStyle name="표준 27 85" xfId="618"/>
    <cellStyle name="표준 27 85 2" xfId="2545"/>
    <cellStyle name="표준 27 86" xfId="619"/>
    <cellStyle name="표준 27 86 2" xfId="2546"/>
    <cellStyle name="표준 27 87" xfId="620"/>
    <cellStyle name="표준 27 87 2" xfId="2547"/>
    <cellStyle name="표준 27 88" xfId="621"/>
    <cellStyle name="표준 27 88 2" xfId="2548"/>
    <cellStyle name="표준 27 89" xfId="622"/>
    <cellStyle name="표준 27 89 2" xfId="2549"/>
    <cellStyle name="표준 27 9" xfId="623"/>
    <cellStyle name="표준 27 9 2" xfId="2550"/>
    <cellStyle name="표준 27 90" xfId="624"/>
    <cellStyle name="표준 27 90 2" xfId="2551"/>
    <cellStyle name="표준 27 91" xfId="625"/>
    <cellStyle name="표준 27 91 2" xfId="2552"/>
    <cellStyle name="표준 27 92" xfId="626"/>
    <cellStyle name="표준 27 92 2" xfId="2553"/>
    <cellStyle name="표준 27 93" xfId="627"/>
    <cellStyle name="표준 27 93 2" xfId="2554"/>
    <cellStyle name="표준 27 94" xfId="628"/>
    <cellStyle name="표준 27 94 2" xfId="2555"/>
    <cellStyle name="표준 27 95" xfId="629"/>
    <cellStyle name="표준 27 95 2" xfId="2556"/>
    <cellStyle name="표준 28" xfId="3928"/>
    <cellStyle name="표준 28 10" xfId="630"/>
    <cellStyle name="표준 28 10 2" xfId="2557"/>
    <cellStyle name="표준 28 11" xfId="631"/>
    <cellStyle name="표준 28 11 2" xfId="2558"/>
    <cellStyle name="표준 28 12" xfId="632"/>
    <cellStyle name="표준 28 12 2" xfId="2559"/>
    <cellStyle name="표준 28 13" xfId="633"/>
    <cellStyle name="표준 28 13 2" xfId="2560"/>
    <cellStyle name="표준 28 14" xfId="634"/>
    <cellStyle name="표준 28 14 2" xfId="2561"/>
    <cellStyle name="표준 28 15" xfId="635"/>
    <cellStyle name="표준 28 15 2" xfId="2562"/>
    <cellStyle name="표준 28 16" xfId="636"/>
    <cellStyle name="표준 28 16 2" xfId="2563"/>
    <cellStyle name="표준 28 17" xfId="637"/>
    <cellStyle name="표준 28 17 2" xfId="2564"/>
    <cellStyle name="표준 28 18" xfId="638"/>
    <cellStyle name="표준 28 18 2" xfId="2565"/>
    <cellStyle name="표준 28 19" xfId="639"/>
    <cellStyle name="표준 28 19 2" xfId="2566"/>
    <cellStyle name="표준 28 2" xfId="640"/>
    <cellStyle name="표준 28 2 2" xfId="2567"/>
    <cellStyle name="표준 28 20" xfId="641"/>
    <cellStyle name="표준 28 20 2" xfId="2568"/>
    <cellStyle name="표준 28 21" xfId="642"/>
    <cellStyle name="표준 28 21 2" xfId="2569"/>
    <cellStyle name="표준 28 22" xfId="643"/>
    <cellStyle name="표준 28 22 2" xfId="2570"/>
    <cellStyle name="표준 28 23" xfId="644"/>
    <cellStyle name="표준 28 23 2" xfId="2571"/>
    <cellStyle name="표준 28 24" xfId="645"/>
    <cellStyle name="표준 28 24 2" xfId="2572"/>
    <cellStyle name="표준 28 25" xfId="646"/>
    <cellStyle name="표준 28 25 2" xfId="2573"/>
    <cellStyle name="표준 28 26" xfId="647"/>
    <cellStyle name="표준 28 26 2" xfId="2574"/>
    <cellStyle name="표준 28 27" xfId="648"/>
    <cellStyle name="표준 28 27 2" xfId="2575"/>
    <cellStyle name="표준 28 28" xfId="649"/>
    <cellStyle name="표준 28 28 2" xfId="2576"/>
    <cellStyle name="표준 28 29" xfId="650"/>
    <cellStyle name="표준 28 29 2" xfId="2577"/>
    <cellStyle name="표준 28 3" xfId="651"/>
    <cellStyle name="표준 28 3 2" xfId="2578"/>
    <cellStyle name="표준 28 30" xfId="652"/>
    <cellStyle name="표준 28 30 2" xfId="2579"/>
    <cellStyle name="표준 28 31" xfId="653"/>
    <cellStyle name="표준 28 31 2" xfId="2580"/>
    <cellStyle name="표준 28 32" xfId="654"/>
    <cellStyle name="표준 28 32 2" xfId="2581"/>
    <cellStyle name="표준 28 33" xfId="655"/>
    <cellStyle name="표준 28 33 2" xfId="2582"/>
    <cellStyle name="표준 28 34" xfId="656"/>
    <cellStyle name="표준 28 34 2" xfId="2583"/>
    <cellStyle name="표준 28 35" xfId="657"/>
    <cellStyle name="표준 28 35 2" xfId="2584"/>
    <cellStyle name="표준 28 36" xfId="658"/>
    <cellStyle name="표준 28 36 2" xfId="2585"/>
    <cellStyle name="표준 28 37" xfId="659"/>
    <cellStyle name="표준 28 37 2" xfId="2586"/>
    <cellStyle name="표준 28 38" xfId="660"/>
    <cellStyle name="표준 28 38 2" xfId="2587"/>
    <cellStyle name="표준 28 39" xfId="661"/>
    <cellStyle name="표준 28 39 2" xfId="2588"/>
    <cellStyle name="표준 28 4" xfId="662"/>
    <cellStyle name="표준 28 4 2" xfId="2589"/>
    <cellStyle name="표준 28 40" xfId="663"/>
    <cellStyle name="표준 28 40 2" xfId="2590"/>
    <cellStyle name="표준 28 41" xfId="664"/>
    <cellStyle name="표준 28 41 2" xfId="2591"/>
    <cellStyle name="표준 28 42" xfId="665"/>
    <cellStyle name="표준 28 42 2" xfId="2592"/>
    <cellStyle name="표준 28 43" xfId="666"/>
    <cellStyle name="표준 28 43 2" xfId="2593"/>
    <cellStyle name="표준 28 44" xfId="667"/>
    <cellStyle name="표준 28 44 2" xfId="2594"/>
    <cellStyle name="표준 28 45" xfId="668"/>
    <cellStyle name="표준 28 45 2" xfId="2595"/>
    <cellStyle name="표준 28 46" xfId="669"/>
    <cellStyle name="표준 28 46 2" xfId="2596"/>
    <cellStyle name="표준 28 47" xfId="670"/>
    <cellStyle name="표준 28 47 2" xfId="2597"/>
    <cellStyle name="표준 28 48" xfId="671"/>
    <cellStyle name="표준 28 48 2" xfId="2598"/>
    <cellStyle name="표준 28 49" xfId="672"/>
    <cellStyle name="표준 28 49 2" xfId="2599"/>
    <cellStyle name="표준 28 5" xfId="673"/>
    <cellStyle name="표준 28 5 2" xfId="2600"/>
    <cellStyle name="표준 28 50" xfId="674"/>
    <cellStyle name="표준 28 50 2" xfId="2601"/>
    <cellStyle name="표준 28 51" xfId="675"/>
    <cellStyle name="표준 28 51 2" xfId="2602"/>
    <cellStyle name="표준 28 52" xfId="676"/>
    <cellStyle name="표준 28 52 2" xfId="2603"/>
    <cellStyle name="표준 28 53" xfId="677"/>
    <cellStyle name="표준 28 53 2" xfId="2604"/>
    <cellStyle name="표준 28 54" xfId="678"/>
    <cellStyle name="표준 28 54 2" xfId="2605"/>
    <cellStyle name="표준 28 55" xfId="679"/>
    <cellStyle name="표준 28 55 2" xfId="2606"/>
    <cellStyle name="표준 28 56" xfId="680"/>
    <cellStyle name="표준 28 56 2" xfId="2607"/>
    <cellStyle name="표준 28 57" xfId="681"/>
    <cellStyle name="표준 28 57 2" xfId="2608"/>
    <cellStyle name="표준 28 58" xfId="682"/>
    <cellStyle name="표준 28 58 2" xfId="2609"/>
    <cellStyle name="표준 28 59" xfId="683"/>
    <cellStyle name="표준 28 59 2" xfId="2610"/>
    <cellStyle name="표준 28 6" xfId="684"/>
    <cellStyle name="표준 28 6 2" xfId="2611"/>
    <cellStyle name="표준 28 60" xfId="685"/>
    <cellStyle name="표준 28 60 2" xfId="2612"/>
    <cellStyle name="표준 28 61" xfId="686"/>
    <cellStyle name="표준 28 61 2" xfId="2613"/>
    <cellStyle name="표준 28 62" xfId="687"/>
    <cellStyle name="표준 28 62 2" xfId="2614"/>
    <cellStyle name="표준 28 63" xfId="688"/>
    <cellStyle name="표준 28 63 2" xfId="2615"/>
    <cellStyle name="표준 28 64" xfId="689"/>
    <cellStyle name="표준 28 64 2" xfId="2616"/>
    <cellStyle name="표준 28 65" xfId="690"/>
    <cellStyle name="표준 28 65 2" xfId="2617"/>
    <cellStyle name="표준 28 66" xfId="691"/>
    <cellStyle name="표준 28 66 2" xfId="2618"/>
    <cellStyle name="표준 28 67" xfId="692"/>
    <cellStyle name="표준 28 67 2" xfId="2619"/>
    <cellStyle name="표준 28 68" xfId="693"/>
    <cellStyle name="표준 28 68 2" xfId="2620"/>
    <cellStyle name="표준 28 69" xfId="694"/>
    <cellStyle name="표준 28 69 2" xfId="2621"/>
    <cellStyle name="표준 28 7" xfId="695"/>
    <cellStyle name="표준 28 7 2" xfId="2622"/>
    <cellStyle name="표준 28 70" xfId="696"/>
    <cellStyle name="표준 28 70 2" xfId="2623"/>
    <cellStyle name="표준 28 71" xfId="697"/>
    <cellStyle name="표준 28 71 2" xfId="2624"/>
    <cellStyle name="표준 28 72" xfId="698"/>
    <cellStyle name="표준 28 72 2" xfId="2625"/>
    <cellStyle name="표준 28 73" xfId="699"/>
    <cellStyle name="표준 28 73 2" xfId="2626"/>
    <cellStyle name="표준 28 74" xfId="700"/>
    <cellStyle name="표준 28 74 2" xfId="2627"/>
    <cellStyle name="표준 28 75" xfId="701"/>
    <cellStyle name="표준 28 75 2" xfId="2628"/>
    <cellStyle name="표준 28 76" xfId="702"/>
    <cellStyle name="표준 28 76 2" xfId="2629"/>
    <cellStyle name="표준 28 77" xfId="703"/>
    <cellStyle name="표준 28 77 2" xfId="2630"/>
    <cellStyle name="표준 28 78" xfId="704"/>
    <cellStyle name="표준 28 78 2" xfId="2631"/>
    <cellStyle name="표준 28 79" xfId="705"/>
    <cellStyle name="표준 28 79 2" xfId="2632"/>
    <cellStyle name="표준 28 8" xfId="706"/>
    <cellStyle name="표준 28 8 2" xfId="2633"/>
    <cellStyle name="표준 28 80" xfId="707"/>
    <cellStyle name="표준 28 80 2" xfId="2634"/>
    <cellStyle name="표준 28 81" xfId="708"/>
    <cellStyle name="표준 28 81 2" xfId="2635"/>
    <cellStyle name="표준 28 82" xfId="709"/>
    <cellStyle name="표준 28 82 2" xfId="2636"/>
    <cellStyle name="표준 28 83" xfId="710"/>
    <cellStyle name="표준 28 83 2" xfId="2637"/>
    <cellStyle name="표준 28 84" xfId="711"/>
    <cellStyle name="표준 28 84 2" xfId="2638"/>
    <cellStyle name="표준 28 85" xfId="712"/>
    <cellStyle name="표준 28 85 2" xfId="2639"/>
    <cellStyle name="표준 28 86" xfId="713"/>
    <cellStyle name="표준 28 86 2" xfId="2640"/>
    <cellStyle name="표준 28 87" xfId="714"/>
    <cellStyle name="표준 28 87 2" xfId="2641"/>
    <cellStyle name="표준 28 88" xfId="715"/>
    <cellStyle name="표준 28 88 2" xfId="2642"/>
    <cellStyle name="표준 28 89" xfId="716"/>
    <cellStyle name="표준 28 89 2" xfId="2643"/>
    <cellStyle name="표준 28 9" xfId="717"/>
    <cellStyle name="표준 28 9 2" xfId="2644"/>
    <cellStyle name="표준 28 90" xfId="718"/>
    <cellStyle name="표준 28 90 2" xfId="2645"/>
    <cellStyle name="표준 28 91" xfId="719"/>
    <cellStyle name="표준 28 91 2" xfId="2646"/>
    <cellStyle name="표준 28 92" xfId="720"/>
    <cellStyle name="표준 28 92 2" xfId="2647"/>
    <cellStyle name="표준 28 93" xfId="721"/>
    <cellStyle name="표준 28 93 2" xfId="2648"/>
    <cellStyle name="표준 28 94" xfId="722"/>
    <cellStyle name="표준 28 94 2" xfId="2649"/>
    <cellStyle name="표준 28 95" xfId="723"/>
    <cellStyle name="표준 28 95 2" xfId="2650"/>
    <cellStyle name="표준 29" xfId="3931"/>
    <cellStyle name="표준 29 10" xfId="724"/>
    <cellStyle name="표준 29 10 2" xfId="2651"/>
    <cellStyle name="표준 29 11" xfId="725"/>
    <cellStyle name="표준 29 11 2" xfId="2652"/>
    <cellStyle name="표준 29 12" xfId="726"/>
    <cellStyle name="표준 29 12 2" xfId="2653"/>
    <cellStyle name="표준 29 13" xfId="727"/>
    <cellStyle name="표준 29 13 2" xfId="2654"/>
    <cellStyle name="표준 29 14" xfId="728"/>
    <cellStyle name="표준 29 14 2" xfId="2655"/>
    <cellStyle name="표준 29 15" xfId="729"/>
    <cellStyle name="표준 29 15 2" xfId="2656"/>
    <cellStyle name="표준 29 16" xfId="730"/>
    <cellStyle name="표준 29 16 2" xfId="2657"/>
    <cellStyle name="표준 29 17" xfId="731"/>
    <cellStyle name="표준 29 17 2" xfId="2658"/>
    <cellStyle name="표준 29 18" xfId="732"/>
    <cellStyle name="표준 29 18 2" xfId="2659"/>
    <cellStyle name="표준 29 19" xfId="733"/>
    <cellStyle name="표준 29 19 2" xfId="2660"/>
    <cellStyle name="표준 29 2" xfId="734"/>
    <cellStyle name="표준 29 2 2" xfId="2661"/>
    <cellStyle name="표준 29 20" xfId="735"/>
    <cellStyle name="표준 29 20 2" xfId="2662"/>
    <cellStyle name="표준 29 21" xfId="736"/>
    <cellStyle name="표준 29 21 2" xfId="2663"/>
    <cellStyle name="표준 29 22" xfId="737"/>
    <cellStyle name="표준 29 22 2" xfId="2664"/>
    <cellStyle name="표준 29 23" xfId="738"/>
    <cellStyle name="표준 29 23 2" xfId="2665"/>
    <cellStyle name="표준 29 24" xfId="739"/>
    <cellStyle name="표준 29 24 2" xfId="2666"/>
    <cellStyle name="표준 29 25" xfId="740"/>
    <cellStyle name="표준 29 25 2" xfId="2667"/>
    <cellStyle name="표준 29 26" xfId="741"/>
    <cellStyle name="표준 29 26 2" xfId="2668"/>
    <cellStyle name="표준 29 27" xfId="742"/>
    <cellStyle name="표준 29 27 2" xfId="2669"/>
    <cellStyle name="표준 29 28" xfId="743"/>
    <cellStyle name="표준 29 28 2" xfId="2670"/>
    <cellStyle name="표준 29 29" xfId="744"/>
    <cellStyle name="표준 29 29 2" xfId="2671"/>
    <cellStyle name="표준 29 3" xfId="745"/>
    <cellStyle name="표준 29 3 2" xfId="2672"/>
    <cellStyle name="표준 29 30" xfId="746"/>
    <cellStyle name="표준 29 30 2" xfId="2673"/>
    <cellStyle name="표준 29 31" xfId="747"/>
    <cellStyle name="표준 29 31 2" xfId="2674"/>
    <cellStyle name="표준 29 32" xfId="748"/>
    <cellStyle name="표준 29 32 2" xfId="2675"/>
    <cellStyle name="표준 29 33" xfId="749"/>
    <cellStyle name="표준 29 33 2" xfId="2676"/>
    <cellStyle name="표준 29 34" xfId="750"/>
    <cellStyle name="표준 29 34 2" xfId="2677"/>
    <cellStyle name="표준 29 35" xfId="751"/>
    <cellStyle name="표준 29 35 2" xfId="2678"/>
    <cellStyle name="표준 29 36" xfId="752"/>
    <cellStyle name="표준 29 36 2" xfId="2679"/>
    <cellStyle name="표준 29 37" xfId="753"/>
    <cellStyle name="표준 29 37 2" xfId="2680"/>
    <cellStyle name="표준 29 38" xfId="754"/>
    <cellStyle name="표준 29 38 2" xfId="2681"/>
    <cellStyle name="표준 29 39" xfId="755"/>
    <cellStyle name="표준 29 39 2" xfId="2682"/>
    <cellStyle name="표준 29 4" xfId="756"/>
    <cellStyle name="표준 29 4 2" xfId="2683"/>
    <cellStyle name="표준 29 40" xfId="757"/>
    <cellStyle name="표준 29 40 2" xfId="2684"/>
    <cellStyle name="표준 29 41" xfId="758"/>
    <cellStyle name="표준 29 41 2" xfId="2685"/>
    <cellStyle name="표준 29 42" xfId="759"/>
    <cellStyle name="표준 29 42 2" xfId="2686"/>
    <cellStyle name="표준 29 43" xfId="760"/>
    <cellStyle name="표준 29 43 2" xfId="2687"/>
    <cellStyle name="표준 29 44" xfId="761"/>
    <cellStyle name="표준 29 44 2" xfId="2688"/>
    <cellStyle name="표준 29 45" xfId="762"/>
    <cellStyle name="표준 29 45 2" xfId="2689"/>
    <cellStyle name="표준 29 46" xfId="763"/>
    <cellStyle name="표준 29 46 2" xfId="2690"/>
    <cellStyle name="표준 29 47" xfId="764"/>
    <cellStyle name="표준 29 47 2" xfId="2691"/>
    <cellStyle name="표준 29 48" xfId="765"/>
    <cellStyle name="표준 29 48 2" xfId="2692"/>
    <cellStyle name="표준 29 49" xfId="766"/>
    <cellStyle name="표준 29 49 2" xfId="2693"/>
    <cellStyle name="표준 29 5" xfId="767"/>
    <cellStyle name="표준 29 5 2" xfId="2694"/>
    <cellStyle name="표준 29 50" xfId="768"/>
    <cellStyle name="표준 29 50 2" xfId="2695"/>
    <cellStyle name="표준 29 51" xfId="769"/>
    <cellStyle name="표준 29 51 2" xfId="2696"/>
    <cellStyle name="표준 29 52" xfId="770"/>
    <cellStyle name="표준 29 52 2" xfId="2697"/>
    <cellStyle name="표준 29 53" xfId="771"/>
    <cellStyle name="표준 29 53 2" xfId="2698"/>
    <cellStyle name="표준 29 54" xfId="772"/>
    <cellStyle name="표준 29 54 2" xfId="2699"/>
    <cellStyle name="표준 29 55" xfId="773"/>
    <cellStyle name="표준 29 55 2" xfId="2700"/>
    <cellStyle name="표준 29 56" xfId="774"/>
    <cellStyle name="표준 29 56 2" xfId="2701"/>
    <cellStyle name="표준 29 57" xfId="775"/>
    <cellStyle name="표준 29 57 2" xfId="2702"/>
    <cellStyle name="표준 29 58" xfId="776"/>
    <cellStyle name="표준 29 58 2" xfId="2703"/>
    <cellStyle name="표준 29 59" xfId="777"/>
    <cellStyle name="표준 29 59 2" xfId="2704"/>
    <cellStyle name="표준 29 6" xfId="778"/>
    <cellStyle name="표준 29 6 2" xfId="2705"/>
    <cellStyle name="표준 29 60" xfId="779"/>
    <cellStyle name="표준 29 60 2" xfId="2706"/>
    <cellStyle name="표준 29 61" xfId="780"/>
    <cellStyle name="표준 29 61 2" xfId="2707"/>
    <cellStyle name="표준 29 62" xfId="781"/>
    <cellStyle name="표준 29 62 2" xfId="2708"/>
    <cellStyle name="표준 29 63" xfId="782"/>
    <cellStyle name="표준 29 63 2" xfId="2709"/>
    <cellStyle name="표준 29 64" xfId="783"/>
    <cellStyle name="표준 29 64 2" xfId="2710"/>
    <cellStyle name="표준 29 65" xfId="784"/>
    <cellStyle name="표준 29 65 2" xfId="2711"/>
    <cellStyle name="표준 29 66" xfId="785"/>
    <cellStyle name="표준 29 66 2" xfId="2712"/>
    <cellStyle name="표준 29 67" xfId="786"/>
    <cellStyle name="표준 29 67 2" xfId="2713"/>
    <cellStyle name="표준 29 68" xfId="787"/>
    <cellStyle name="표준 29 68 2" xfId="2714"/>
    <cellStyle name="표준 29 69" xfId="788"/>
    <cellStyle name="표준 29 69 2" xfId="2715"/>
    <cellStyle name="표준 29 7" xfId="789"/>
    <cellStyle name="표준 29 7 2" xfId="2716"/>
    <cellStyle name="표준 29 70" xfId="790"/>
    <cellStyle name="표준 29 70 2" xfId="2717"/>
    <cellStyle name="표준 29 71" xfId="791"/>
    <cellStyle name="표준 29 71 2" xfId="2718"/>
    <cellStyle name="표준 29 72" xfId="792"/>
    <cellStyle name="표준 29 72 2" xfId="2719"/>
    <cellStyle name="표준 29 73" xfId="793"/>
    <cellStyle name="표준 29 73 2" xfId="2720"/>
    <cellStyle name="표준 29 74" xfId="794"/>
    <cellStyle name="표준 29 74 2" xfId="2721"/>
    <cellStyle name="표준 29 75" xfId="795"/>
    <cellStyle name="표준 29 75 2" xfId="2722"/>
    <cellStyle name="표준 29 76" xfId="796"/>
    <cellStyle name="표준 29 76 2" xfId="2723"/>
    <cellStyle name="표준 29 77" xfId="797"/>
    <cellStyle name="표준 29 77 2" xfId="2724"/>
    <cellStyle name="표준 29 78" xfId="798"/>
    <cellStyle name="표준 29 78 2" xfId="2725"/>
    <cellStyle name="표준 29 79" xfId="799"/>
    <cellStyle name="표준 29 79 2" xfId="2726"/>
    <cellStyle name="표준 29 8" xfId="800"/>
    <cellStyle name="표준 29 8 2" xfId="2727"/>
    <cellStyle name="표준 29 80" xfId="801"/>
    <cellStyle name="표준 29 80 2" xfId="2728"/>
    <cellStyle name="표준 29 81" xfId="802"/>
    <cellStyle name="표준 29 81 2" xfId="2729"/>
    <cellStyle name="표준 29 82" xfId="803"/>
    <cellStyle name="표준 29 82 2" xfId="2730"/>
    <cellStyle name="표준 29 83" xfId="804"/>
    <cellStyle name="표준 29 83 2" xfId="2731"/>
    <cellStyle name="표준 29 84" xfId="805"/>
    <cellStyle name="표준 29 84 2" xfId="2732"/>
    <cellStyle name="표준 29 85" xfId="806"/>
    <cellStyle name="표준 29 85 2" xfId="2733"/>
    <cellStyle name="표준 29 86" xfId="807"/>
    <cellStyle name="표준 29 86 2" xfId="2734"/>
    <cellStyle name="표준 29 87" xfId="808"/>
    <cellStyle name="표준 29 87 2" xfId="2735"/>
    <cellStyle name="표준 29 88" xfId="809"/>
    <cellStyle name="표준 29 88 2" xfId="2736"/>
    <cellStyle name="표준 29 89" xfId="810"/>
    <cellStyle name="표준 29 89 2" xfId="2737"/>
    <cellStyle name="표준 29 9" xfId="811"/>
    <cellStyle name="표준 29 9 2" xfId="2738"/>
    <cellStyle name="표준 29 90" xfId="812"/>
    <cellStyle name="표준 29 90 2" xfId="2739"/>
    <cellStyle name="표준 29 91" xfId="813"/>
    <cellStyle name="표준 29 91 2" xfId="2740"/>
    <cellStyle name="표준 29 92" xfId="814"/>
    <cellStyle name="표준 29 92 2" xfId="2741"/>
    <cellStyle name="표준 29 93" xfId="815"/>
    <cellStyle name="표준 29 93 2" xfId="2742"/>
    <cellStyle name="표준 29 94" xfId="816"/>
    <cellStyle name="표준 29 94 2" xfId="2743"/>
    <cellStyle name="표준 29 95" xfId="817"/>
    <cellStyle name="표준 29 95 2" xfId="2744"/>
    <cellStyle name="표준 3" xfId="818"/>
    <cellStyle name="표준 3 2" xfId="2745"/>
    <cellStyle name="표준 3 2 2" xfId="3981"/>
    <cellStyle name="표준 3 2 2 2" xfId="4079"/>
    <cellStyle name="표준 3 2 3" xfId="4016"/>
    <cellStyle name="표준 3 2 4" xfId="4027"/>
    <cellStyle name="표준 3 2 5" xfId="4026"/>
    <cellStyle name="표준 3 2 6" xfId="3962"/>
    <cellStyle name="표준 3 2 6 2" xfId="4060"/>
    <cellStyle name="표준 3 2_표4" xfId="4003"/>
    <cellStyle name="표준 3 3" xfId="3982"/>
    <cellStyle name="표준 3 3 2" xfId="4080"/>
    <cellStyle name="표준 3 4" xfId="3975"/>
    <cellStyle name="표준 3 4 2" xfId="4073"/>
    <cellStyle name="표준 3 5" xfId="4011"/>
    <cellStyle name="표준 3 6" xfId="4024"/>
    <cellStyle name="표준 3 7" xfId="4025"/>
    <cellStyle name="표준 3 8" xfId="3963"/>
    <cellStyle name="표준 3 8 2" xfId="4061"/>
    <cellStyle name="표준 3_표4" xfId="4002"/>
    <cellStyle name="표준 30" xfId="3936"/>
    <cellStyle name="표준 30 10" xfId="819"/>
    <cellStyle name="표준 30 10 2" xfId="2746"/>
    <cellStyle name="표준 30 11" xfId="820"/>
    <cellStyle name="표준 30 11 2" xfId="2747"/>
    <cellStyle name="표준 30 12" xfId="821"/>
    <cellStyle name="표준 30 12 2" xfId="2748"/>
    <cellStyle name="표준 30 13" xfId="822"/>
    <cellStyle name="표준 30 13 2" xfId="2749"/>
    <cellStyle name="표준 30 14" xfId="823"/>
    <cellStyle name="표준 30 14 2" xfId="2750"/>
    <cellStyle name="표준 30 15" xfId="824"/>
    <cellStyle name="표준 30 15 2" xfId="2751"/>
    <cellStyle name="표준 30 16" xfId="825"/>
    <cellStyle name="표준 30 16 2" xfId="2752"/>
    <cellStyle name="표준 30 17" xfId="826"/>
    <cellStyle name="표준 30 17 2" xfId="2753"/>
    <cellStyle name="표준 30 18" xfId="827"/>
    <cellStyle name="표준 30 18 2" xfId="2754"/>
    <cellStyle name="표준 30 19" xfId="828"/>
    <cellStyle name="표준 30 19 2" xfId="2755"/>
    <cellStyle name="표준 30 2" xfId="829"/>
    <cellStyle name="표준 30 2 2" xfId="2756"/>
    <cellStyle name="표준 30 20" xfId="830"/>
    <cellStyle name="표준 30 20 2" xfId="2757"/>
    <cellStyle name="표준 30 21" xfId="831"/>
    <cellStyle name="표준 30 21 2" xfId="2758"/>
    <cellStyle name="표준 30 22" xfId="832"/>
    <cellStyle name="표준 30 22 2" xfId="2759"/>
    <cellStyle name="표준 30 23" xfId="833"/>
    <cellStyle name="표준 30 23 2" xfId="2760"/>
    <cellStyle name="표준 30 24" xfId="834"/>
    <cellStyle name="표준 30 24 2" xfId="2761"/>
    <cellStyle name="표준 30 25" xfId="835"/>
    <cellStyle name="표준 30 25 2" xfId="2762"/>
    <cellStyle name="표준 30 26" xfId="836"/>
    <cellStyle name="표준 30 26 2" xfId="2763"/>
    <cellStyle name="표준 30 27" xfId="837"/>
    <cellStyle name="표준 30 27 2" xfId="2764"/>
    <cellStyle name="표준 30 28" xfId="838"/>
    <cellStyle name="표준 30 28 2" xfId="2765"/>
    <cellStyle name="표준 30 29" xfId="839"/>
    <cellStyle name="표준 30 29 2" xfId="2766"/>
    <cellStyle name="표준 30 3" xfId="840"/>
    <cellStyle name="표준 30 3 2" xfId="2767"/>
    <cellStyle name="표준 30 30" xfId="841"/>
    <cellStyle name="표준 30 30 2" xfId="2768"/>
    <cellStyle name="표준 30 31" xfId="842"/>
    <cellStyle name="표준 30 31 2" xfId="2769"/>
    <cellStyle name="표준 30 32" xfId="843"/>
    <cellStyle name="표준 30 32 2" xfId="2770"/>
    <cellStyle name="표준 30 33" xfId="844"/>
    <cellStyle name="표준 30 33 2" xfId="2771"/>
    <cellStyle name="표준 30 34" xfId="845"/>
    <cellStyle name="표준 30 34 2" xfId="2772"/>
    <cellStyle name="표준 30 35" xfId="846"/>
    <cellStyle name="표준 30 35 2" xfId="2773"/>
    <cellStyle name="표준 30 36" xfId="847"/>
    <cellStyle name="표준 30 36 2" xfId="2774"/>
    <cellStyle name="표준 30 37" xfId="848"/>
    <cellStyle name="표준 30 37 2" xfId="2775"/>
    <cellStyle name="표준 30 38" xfId="849"/>
    <cellStyle name="표준 30 38 2" xfId="2776"/>
    <cellStyle name="표준 30 39" xfId="850"/>
    <cellStyle name="표준 30 39 2" xfId="2777"/>
    <cellStyle name="표준 30 4" xfId="851"/>
    <cellStyle name="표준 30 4 2" xfId="2778"/>
    <cellStyle name="표준 30 40" xfId="852"/>
    <cellStyle name="표준 30 40 2" xfId="2779"/>
    <cellStyle name="표준 30 41" xfId="853"/>
    <cellStyle name="표준 30 41 2" xfId="2780"/>
    <cellStyle name="표준 30 42" xfId="854"/>
    <cellStyle name="표준 30 42 2" xfId="2781"/>
    <cellStyle name="표준 30 43" xfId="855"/>
    <cellStyle name="표준 30 43 2" xfId="2782"/>
    <cellStyle name="표준 30 44" xfId="856"/>
    <cellStyle name="표준 30 44 2" xfId="2783"/>
    <cellStyle name="표준 30 45" xfId="857"/>
    <cellStyle name="표준 30 45 2" xfId="2784"/>
    <cellStyle name="표준 30 46" xfId="858"/>
    <cellStyle name="표준 30 46 2" xfId="2785"/>
    <cellStyle name="표준 30 47" xfId="859"/>
    <cellStyle name="표준 30 47 2" xfId="2786"/>
    <cellStyle name="표준 30 48" xfId="860"/>
    <cellStyle name="표준 30 48 2" xfId="2787"/>
    <cellStyle name="표준 30 49" xfId="861"/>
    <cellStyle name="표준 30 49 2" xfId="2788"/>
    <cellStyle name="표준 30 5" xfId="862"/>
    <cellStyle name="표준 30 5 2" xfId="2789"/>
    <cellStyle name="표준 30 50" xfId="863"/>
    <cellStyle name="표준 30 50 2" xfId="2790"/>
    <cellStyle name="표준 30 51" xfId="864"/>
    <cellStyle name="표준 30 51 2" xfId="2791"/>
    <cellStyle name="표준 30 52" xfId="865"/>
    <cellStyle name="표준 30 52 2" xfId="2792"/>
    <cellStyle name="표준 30 53" xfId="866"/>
    <cellStyle name="표준 30 53 2" xfId="2793"/>
    <cellStyle name="표준 30 54" xfId="867"/>
    <cellStyle name="표준 30 54 2" xfId="2794"/>
    <cellStyle name="표준 30 55" xfId="868"/>
    <cellStyle name="표준 30 55 2" xfId="2795"/>
    <cellStyle name="표준 30 56" xfId="869"/>
    <cellStyle name="표준 30 56 2" xfId="2796"/>
    <cellStyle name="표준 30 57" xfId="870"/>
    <cellStyle name="표준 30 57 2" xfId="2797"/>
    <cellStyle name="표준 30 58" xfId="871"/>
    <cellStyle name="표준 30 58 2" xfId="2798"/>
    <cellStyle name="표준 30 59" xfId="872"/>
    <cellStyle name="표준 30 59 2" xfId="2799"/>
    <cellStyle name="표준 30 6" xfId="873"/>
    <cellStyle name="표준 30 6 2" xfId="2800"/>
    <cellStyle name="표준 30 60" xfId="874"/>
    <cellStyle name="표준 30 60 2" xfId="2801"/>
    <cellStyle name="표준 30 61" xfId="875"/>
    <cellStyle name="표준 30 61 2" xfId="2802"/>
    <cellStyle name="표준 30 62" xfId="876"/>
    <cellStyle name="표준 30 62 2" xfId="2803"/>
    <cellStyle name="표준 30 63" xfId="877"/>
    <cellStyle name="표준 30 63 2" xfId="2804"/>
    <cellStyle name="표준 30 64" xfId="878"/>
    <cellStyle name="표준 30 64 2" xfId="2805"/>
    <cellStyle name="표준 30 65" xfId="879"/>
    <cellStyle name="표준 30 65 2" xfId="2806"/>
    <cellStyle name="표준 30 66" xfId="880"/>
    <cellStyle name="표준 30 66 2" xfId="2807"/>
    <cellStyle name="표준 30 67" xfId="881"/>
    <cellStyle name="표준 30 67 2" xfId="2808"/>
    <cellStyle name="표준 30 68" xfId="882"/>
    <cellStyle name="표준 30 68 2" xfId="2809"/>
    <cellStyle name="표준 30 69" xfId="883"/>
    <cellStyle name="표준 30 69 2" xfId="2810"/>
    <cellStyle name="표준 30 7" xfId="884"/>
    <cellStyle name="표준 30 7 2" xfId="2811"/>
    <cellStyle name="표준 30 70" xfId="885"/>
    <cellStyle name="표준 30 70 2" xfId="2812"/>
    <cellStyle name="표준 30 71" xfId="886"/>
    <cellStyle name="표준 30 71 2" xfId="2813"/>
    <cellStyle name="표준 30 72" xfId="887"/>
    <cellStyle name="표준 30 72 2" xfId="2814"/>
    <cellStyle name="표준 30 73" xfId="888"/>
    <cellStyle name="표준 30 73 2" xfId="2815"/>
    <cellStyle name="표준 30 74" xfId="889"/>
    <cellStyle name="표준 30 74 2" xfId="2816"/>
    <cellStyle name="표준 30 75" xfId="890"/>
    <cellStyle name="표준 30 75 2" xfId="2817"/>
    <cellStyle name="표준 30 76" xfId="891"/>
    <cellStyle name="표준 30 76 2" xfId="2818"/>
    <cellStyle name="표준 30 77" xfId="892"/>
    <cellStyle name="표준 30 77 2" xfId="2819"/>
    <cellStyle name="표준 30 78" xfId="893"/>
    <cellStyle name="표준 30 78 2" xfId="2820"/>
    <cellStyle name="표준 30 79" xfId="894"/>
    <cellStyle name="표준 30 79 2" xfId="2821"/>
    <cellStyle name="표준 30 8" xfId="895"/>
    <cellStyle name="표준 30 8 2" xfId="2822"/>
    <cellStyle name="표준 30 80" xfId="896"/>
    <cellStyle name="표준 30 80 2" xfId="2823"/>
    <cellStyle name="표준 30 81" xfId="897"/>
    <cellStyle name="표준 30 81 2" xfId="2824"/>
    <cellStyle name="표준 30 82" xfId="898"/>
    <cellStyle name="표준 30 82 2" xfId="2825"/>
    <cellStyle name="표준 30 83" xfId="899"/>
    <cellStyle name="표준 30 83 2" xfId="2826"/>
    <cellStyle name="표준 30 84" xfId="900"/>
    <cellStyle name="표준 30 84 2" xfId="2827"/>
    <cellStyle name="표준 30 85" xfId="901"/>
    <cellStyle name="표준 30 85 2" xfId="2828"/>
    <cellStyle name="표준 30 86" xfId="902"/>
    <cellStyle name="표준 30 86 2" xfId="2829"/>
    <cellStyle name="표준 30 87" xfId="903"/>
    <cellStyle name="표준 30 87 2" xfId="2830"/>
    <cellStyle name="표준 30 88" xfId="904"/>
    <cellStyle name="표준 30 88 2" xfId="2831"/>
    <cellStyle name="표준 30 89" xfId="905"/>
    <cellStyle name="표준 30 89 2" xfId="2832"/>
    <cellStyle name="표준 30 9" xfId="906"/>
    <cellStyle name="표준 30 9 2" xfId="2833"/>
    <cellStyle name="표준 30 90" xfId="907"/>
    <cellStyle name="표준 30 90 2" xfId="2834"/>
    <cellStyle name="표준 30 91" xfId="908"/>
    <cellStyle name="표준 30 91 2" xfId="2835"/>
    <cellStyle name="표준 30 92" xfId="909"/>
    <cellStyle name="표준 30 92 2" xfId="2836"/>
    <cellStyle name="표준 30 93" xfId="910"/>
    <cellStyle name="표준 30 93 2" xfId="2837"/>
    <cellStyle name="표준 30 94" xfId="911"/>
    <cellStyle name="표준 30 94 2" xfId="2838"/>
    <cellStyle name="표준 30 95" xfId="912"/>
    <cellStyle name="표준 30 95 2" xfId="2839"/>
    <cellStyle name="표준 31" xfId="3930"/>
    <cellStyle name="표준 31 10" xfId="913"/>
    <cellStyle name="표준 31 10 2" xfId="2840"/>
    <cellStyle name="표준 31 11" xfId="914"/>
    <cellStyle name="표준 31 11 2" xfId="2841"/>
    <cellStyle name="표준 31 12" xfId="915"/>
    <cellStyle name="표준 31 12 2" xfId="2842"/>
    <cellStyle name="표준 31 13" xfId="916"/>
    <cellStyle name="표준 31 13 2" xfId="2843"/>
    <cellStyle name="표준 31 14" xfId="917"/>
    <cellStyle name="표준 31 14 2" xfId="2844"/>
    <cellStyle name="표준 31 15" xfId="918"/>
    <cellStyle name="표준 31 15 2" xfId="2845"/>
    <cellStyle name="표준 31 16" xfId="919"/>
    <cellStyle name="표준 31 16 2" xfId="2846"/>
    <cellStyle name="표준 31 17" xfId="920"/>
    <cellStyle name="표준 31 17 2" xfId="2847"/>
    <cellStyle name="표준 31 18" xfId="921"/>
    <cellStyle name="표준 31 18 2" xfId="2848"/>
    <cellStyle name="표준 31 19" xfId="922"/>
    <cellStyle name="표준 31 19 2" xfId="2849"/>
    <cellStyle name="표준 31 2" xfId="923"/>
    <cellStyle name="표준 31 2 2" xfId="2850"/>
    <cellStyle name="표준 31 20" xfId="924"/>
    <cellStyle name="표준 31 20 2" xfId="2851"/>
    <cellStyle name="표준 31 21" xfId="925"/>
    <cellStyle name="표준 31 21 2" xfId="2852"/>
    <cellStyle name="표준 31 22" xfId="926"/>
    <cellStyle name="표준 31 22 2" xfId="2853"/>
    <cellStyle name="표준 31 23" xfId="927"/>
    <cellStyle name="표준 31 23 2" xfId="2854"/>
    <cellStyle name="표준 31 24" xfId="928"/>
    <cellStyle name="표준 31 24 2" xfId="2855"/>
    <cellStyle name="표준 31 25" xfId="929"/>
    <cellStyle name="표준 31 25 2" xfId="2856"/>
    <cellStyle name="표준 31 26" xfId="930"/>
    <cellStyle name="표준 31 26 2" xfId="2857"/>
    <cellStyle name="표준 31 27" xfId="931"/>
    <cellStyle name="표준 31 27 2" xfId="2858"/>
    <cellStyle name="표준 31 28" xfId="932"/>
    <cellStyle name="표준 31 28 2" xfId="2859"/>
    <cellStyle name="표준 31 29" xfId="933"/>
    <cellStyle name="표준 31 29 2" xfId="2860"/>
    <cellStyle name="표준 31 3" xfId="934"/>
    <cellStyle name="표준 31 3 2" xfId="2861"/>
    <cellStyle name="표준 31 30" xfId="935"/>
    <cellStyle name="표준 31 30 2" xfId="2862"/>
    <cellStyle name="표준 31 31" xfId="936"/>
    <cellStyle name="표준 31 31 2" xfId="2863"/>
    <cellStyle name="표준 31 32" xfId="937"/>
    <cellStyle name="표준 31 32 2" xfId="2864"/>
    <cellStyle name="표준 31 33" xfId="938"/>
    <cellStyle name="표준 31 33 2" xfId="2865"/>
    <cellStyle name="표준 31 34" xfId="939"/>
    <cellStyle name="표준 31 34 2" xfId="2866"/>
    <cellStyle name="표준 31 35" xfId="940"/>
    <cellStyle name="표준 31 35 2" xfId="2867"/>
    <cellStyle name="표준 31 36" xfId="941"/>
    <cellStyle name="표준 31 36 2" xfId="2868"/>
    <cellStyle name="표준 31 37" xfId="942"/>
    <cellStyle name="표준 31 37 2" xfId="2869"/>
    <cellStyle name="표준 31 38" xfId="943"/>
    <cellStyle name="표준 31 38 2" xfId="2870"/>
    <cellStyle name="표준 31 39" xfId="944"/>
    <cellStyle name="표준 31 39 2" xfId="2871"/>
    <cellStyle name="표준 31 4" xfId="945"/>
    <cellStyle name="표준 31 4 2" xfId="2872"/>
    <cellStyle name="표준 31 40" xfId="946"/>
    <cellStyle name="표준 31 40 2" xfId="2873"/>
    <cellStyle name="표준 31 41" xfId="947"/>
    <cellStyle name="표준 31 41 2" xfId="2874"/>
    <cellStyle name="표준 31 42" xfId="948"/>
    <cellStyle name="표준 31 42 2" xfId="2875"/>
    <cellStyle name="표준 31 43" xfId="949"/>
    <cellStyle name="표준 31 43 2" xfId="2876"/>
    <cellStyle name="표준 31 44" xfId="950"/>
    <cellStyle name="표준 31 44 2" xfId="2877"/>
    <cellStyle name="표준 31 45" xfId="951"/>
    <cellStyle name="표준 31 45 2" xfId="2878"/>
    <cellStyle name="표준 31 46" xfId="952"/>
    <cellStyle name="표준 31 46 2" xfId="2879"/>
    <cellStyle name="표준 31 47" xfId="953"/>
    <cellStyle name="표준 31 47 2" xfId="2880"/>
    <cellStyle name="표준 31 48" xfId="954"/>
    <cellStyle name="표준 31 48 2" xfId="2881"/>
    <cellStyle name="표준 31 49" xfId="955"/>
    <cellStyle name="표준 31 49 2" xfId="2882"/>
    <cellStyle name="표준 31 5" xfId="956"/>
    <cellStyle name="표준 31 5 2" xfId="2883"/>
    <cellStyle name="표준 31 50" xfId="957"/>
    <cellStyle name="표준 31 50 2" xfId="2884"/>
    <cellStyle name="표준 31 51" xfId="958"/>
    <cellStyle name="표준 31 51 2" xfId="2885"/>
    <cellStyle name="표준 31 52" xfId="959"/>
    <cellStyle name="표준 31 52 2" xfId="2886"/>
    <cellStyle name="표준 31 53" xfId="960"/>
    <cellStyle name="표준 31 53 2" xfId="2887"/>
    <cellStyle name="표준 31 54" xfId="961"/>
    <cellStyle name="표준 31 54 2" xfId="2888"/>
    <cellStyle name="표준 31 55" xfId="962"/>
    <cellStyle name="표준 31 55 2" xfId="2889"/>
    <cellStyle name="표준 31 56" xfId="963"/>
    <cellStyle name="표준 31 56 2" xfId="2890"/>
    <cellStyle name="표준 31 57" xfId="964"/>
    <cellStyle name="표준 31 57 2" xfId="2891"/>
    <cellStyle name="표준 31 58" xfId="965"/>
    <cellStyle name="표준 31 58 2" xfId="2892"/>
    <cellStyle name="표준 31 59" xfId="966"/>
    <cellStyle name="표준 31 59 2" xfId="2893"/>
    <cellStyle name="표준 31 6" xfId="967"/>
    <cellStyle name="표준 31 6 2" xfId="2894"/>
    <cellStyle name="표준 31 60" xfId="968"/>
    <cellStyle name="표준 31 60 2" xfId="2895"/>
    <cellStyle name="표준 31 61" xfId="969"/>
    <cellStyle name="표준 31 61 2" xfId="2896"/>
    <cellStyle name="표준 31 62" xfId="970"/>
    <cellStyle name="표준 31 62 2" xfId="2897"/>
    <cellStyle name="표준 31 63" xfId="971"/>
    <cellStyle name="표준 31 63 2" xfId="2898"/>
    <cellStyle name="표준 31 64" xfId="972"/>
    <cellStyle name="표준 31 64 2" xfId="2899"/>
    <cellStyle name="표준 31 65" xfId="973"/>
    <cellStyle name="표준 31 65 2" xfId="2900"/>
    <cellStyle name="표준 31 66" xfId="974"/>
    <cellStyle name="표준 31 66 2" xfId="2901"/>
    <cellStyle name="표준 31 67" xfId="975"/>
    <cellStyle name="표준 31 67 2" xfId="2902"/>
    <cellStyle name="표준 31 68" xfId="976"/>
    <cellStyle name="표준 31 68 2" xfId="2903"/>
    <cellStyle name="표준 31 69" xfId="977"/>
    <cellStyle name="표준 31 69 2" xfId="2904"/>
    <cellStyle name="표준 31 7" xfId="978"/>
    <cellStyle name="표준 31 7 2" xfId="2905"/>
    <cellStyle name="표준 31 70" xfId="979"/>
    <cellStyle name="표준 31 70 2" xfId="2906"/>
    <cellStyle name="표준 31 71" xfId="980"/>
    <cellStyle name="표준 31 71 2" xfId="2907"/>
    <cellStyle name="표준 31 72" xfId="981"/>
    <cellStyle name="표준 31 72 2" xfId="2908"/>
    <cellStyle name="표준 31 73" xfId="982"/>
    <cellStyle name="표준 31 73 2" xfId="2909"/>
    <cellStyle name="표준 31 74" xfId="983"/>
    <cellStyle name="표준 31 74 2" xfId="2910"/>
    <cellStyle name="표준 31 75" xfId="984"/>
    <cellStyle name="표준 31 75 2" xfId="2911"/>
    <cellStyle name="표준 31 76" xfId="985"/>
    <cellStyle name="표준 31 76 2" xfId="2912"/>
    <cellStyle name="표준 31 77" xfId="986"/>
    <cellStyle name="표준 31 77 2" xfId="2913"/>
    <cellStyle name="표준 31 78" xfId="987"/>
    <cellStyle name="표준 31 78 2" xfId="2914"/>
    <cellStyle name="표준 31 79" xfId="988"/>
    <cellStyle name="표준 31 79 2" xfId="2915"/>
    <cellStyle name="표준 31 8" xfId="989"/>
    <cellStyle name="표준 31 8 2" xfId="2916"/>
    <cellStyle name="표준 31 80" xfId="990"/>
    <cellStyle name="표준 31 80 2" xfId="2917"/>
    <cellStyle name="표준 31 81" xfId="991"/>
    <cellStyle name="표준 31 81 2" xfId="2918"/>
    <cellStyle name="표준 31 82" xfId="992"/>
    <cellStyle name="표준 31 82 2" xfId="2919"/>
    <cellStyle name="표준 31 83" xfId="993"/>
    <cellStyle name="표준 31 83 2" xfId="2920"/>
    <cellStyle name="표준 31 84" xfId="994"/>
    <cellStyle name="표준 31 84 2" xfId="2921"/>
    <cellStyle name="표준 31 85" xfId="995"/>
    <cellStyle name="표준 31 85 2" xfId="2922"/>
    <cellStyle name="표준 31 86" xfId="996"/>
    <cellStyle name="표준 31 86 2" xfId="2923"/>
    <cellStyle name="표준 31 87" xfId="997"/>
    <cellStyle name="표준 31 87 2" xfId="2924"/>
    <cellStyle name="표준 31 88" xfId="998"/>
    <cellStyle name="표준 31 88 2" xfId="2925"/>
    <cellStyle name="표준 31 89" xfId="999"/>
    <cellStyle name="표준 31 89 2" xfId="2926"/>
    <cellStyle name="표준 31 9" xfId="1000"/>
    <cellStyle name="표준 31 9 2" xfId="2927"/>
    <cellStyle name="표준 31 90" xfId="1001"/>
    <cellStyle name="표준 31 90 2" xfId="2928"/>
    <cellStyle name="표준 31 91" xfId="1002"/>
    <cellStyle name="표준 31 91 2" xfId="2929"/>
    <cellStyle name="표준 31 92" xfId="1003"/>
    <cellStyle name="표준 31 92 2" xfId="2930"/>
    <cellStyle name="표준 31 93" xfId="1004"/>
    <cellStyle name="표준 31 93 2" xfId="2931"/>
    <cellStyle name="표준 31 94" xfId="1005"/>
    <cellStyle name="표준 31 94 2" xfId="2932"/>
    <cellStyle name="표준 31 95" xfId="1006"/>
    <cellStyle name="표준 31 95 2" xfId="2933"/>
    <cellStyle name="표준 32" xfId="3883"/>
    <cellStyle name="표준 32 10" xfId="1007"/>
    <cellStyle name="표준 32 10 2" xfId="2934"/>
    <cellStyle name="표준 32 11" xfId="1008"/>
    <cellStyle name="표준 32 11 2" xfId="2935"/>
    <cellStyle name="표준 32 12" xfId="1009"/>
    <cellStyle name="표준 32 12 2" xfId="2936"/>
    <cellStyle name="표준 32 13" xfId="1010"/>
    <cellStyle name="표준 32 13 2" xfId="2937"/>
    <cellStyle name="표준 32 14" xfId="1011"/>
    <cellStyle name="표준 32 14 2" xfId="2938"/>
    <cellStyle name="표준 32 15" xfId="1012"/>
    <cellStyle name="표준 32 15 2" xfId="2939"/>
    <cellStyle name="표준 32 16" xfId="1013"/>
    <cellStyle name="표준 32 16 2" xfId="2940"/>
    <cellStyle name="표준 32 17" xfId="1014"/>
    <cellStyle name="표준 32 17 2" xfId="2941"/>
    <cellStyle name="표준 32 18" xfId="1015"/>
    <cellStyle name="표준 32 18 2" xfId="2942"/>
    <cellStyle name="표준 32 19" xfId="1016"/>
    <cellStyle name="표준 32 19 2" xfId="2943"/>
    <cellStyle name="표준 32 2" xfId="1017"/>
    <cellStyle name="표준 32 2 2" xfId="2944"/>
    <cellStyle name="표준 32 20" xfId="1018"/>
    <cellStyle name="표준 32 20 2" xfId="2945"/>
    <cellStyle name="표준 32 21" xfId="1019"/>
    <cellStyle name="표준 32 21 2" xfId="2946"/>
    <cellStyle name="표준 32 22" xfId="1020"/>
    <cellStyle name="표준 32 22 2" xfId="2947"/>
    <cellStyle name="표준 32 23" xfId="1021"/>
    <cellStyle name="표준 32 23 2" xfId="2948"/>
    <cellStyle name="표준 32 24" xfId="1022"/>
    <cellStyle name="표준 32 24 2" xfId="2949"/>
    <cellStyle name="표준 32 25" xfId="1023"/>
    <cellStyle name="표준 32 25 2" xfId="2950"/>
    <cellStyle name="표준 32 26" xfId="1024"/>
    <cellStyle name="표준 32 26 2" xfId="2951"/>
    <cellStyle name="표준 32 27" xfId="1025"/>
    <cellStyle name="표준 32 27 2" xfId="2952"/>
    <cellStyle name="표준 32 28" xfId="1026"/>
    <cellStyle name="표준 32 28 2" xfId="2953"/>
    <cellStyle name="표준 32 29" xfId="1027"/>
    <cellStyle name="표준 32 29 2" xfId="2954"/>
    <cellStyle name="표준 32 3" xfId="1028"/>
    <cellStyle name="표준 32 3 2" xfId="2955"/>
    <cellStyle name="표준 32 30" xfId="1029"/>
    <cellStyle name="표준 32 30 2" xfId="2956"/>
    <cellStyle name="표준 32 31" xfId="1030"/>
    <cellStyle name="표준 32 31 2" xfId="2957"/>
    <cellStyle name="표준 32 32" xfId="1031"/>
    <cellStyle name="표준 32 32 2" xfId="2958"/>
    <cellStyle name="표준 32 33" xfId="1032"/>
    <cellStyle name="표준 32 33 2" xfId="2959"/>
    <cellStyle name="표준 32 34" xfId="1033"/>
    <cellStyle name="표준 32 34 2" xfId="2960"/>
    <cellStyle name="표준 32 35" xfId="1034"/>
    <cellStyle name="표준 32 35 2" xfId="2961"/>
    <cellStyle name="표준 32 36" xfId="1035"/>
    <cellStyle name="표준 32 36 2" xfId="2962"/>
    <cellStyle name="표준 32 37" xfId="1036"/>
    <cellStyle name="표준 32 37 2" xfId="2963"/>
    <cellStyle name="표준 32 38" xfId="1037"/>
    <cellStyle name="표준 32 38 2" xfId="2964"/>
    <cellStyle name="표준 32 39" xfId="1038"/>
    <cellStyle name="표준 32 39 2" xfId="2965"/>
    <cellStyle name="표준 32 4" xfId="1039"/>
    <cellStyle name="표준 32 4 2" xfId="2966"/>
    <cellStyle name="표준 32 40" xfId="1040"/>
    <cellStyle name="표준 32 40 2" xfId="2967"/>
    <cellStyle name="표준 32 41" xfId="1041"/>
    <cellStyle name="표준 32 41 2" xfId="2968"/>
    <cellStyle name="표준 32 42" xfId="1042"/>
    <cellStyle name="표준 32 42 2" xfId="2969"/>
    <cellStyle name="표준 32 43" xfId="1043"/>
    <cellStyle name="표준 32 43 2" xfId="2970"/>
    <cellStyle name="표준 32 44" xfId="1044"/>
    <cellStyle name="표준 32 44 2" xfId="2971"/>
    <cellStyle name="표준 32 45" xfId="1045"/>
    <cellStyle name="표준 32 45 2" xfId="2972"/>
    <cellStyle name="표준 32 46" xfId="1046"/>
    <cellStyle name="표준 32 46 2" xfId="2973"/>
    <cellStyle name="표준 32 47" xfId="1047"/>
    <cellStyle name="표준 32 47 2" xfId="2974"/>
    <cellStyle name="표준 32 48" xfId="1048"/>
    <cellStyle name="표준 32 48 2" xfId="2975"/>
    <cellStyle name="표준 32 49" xfId="1049"/>
    <cellStyle name="표준 32 49 2" xfId="2976"/>
    <cellStyle name="표준 32 5" xfId="1050"/>
    <cellStyle name="표준 32 5 2" xfId="2977"/>
    <cellStyle name="표준 32 50" xfId="1051"/>
    <cellStyle name="표준 32 50 2" xfId="2978"/>
    <cellStyle name="표준 32 51" xfId="1052"/>
    <cellStyle name="표준 32 51 2" xfId="2979"/>
    <cellStyle name="표준 32 52" xfId="1053"/>
    <cellStyle name="표준 32 52 2" xfId="2980"/>
    <cellStyle name="표준 32 53" xfId="1054"/>
    <cellStyle name="표준 32 53 2" xfId="2981"/>
    <cellStyle name="표준 32 54" xfId="1055"/>
    <cellStyle name="표준 32 54 2" xfId="2982"/>
    <cellStyle name="표준 32 55" xfId="1056"/>
    <cellStyle name="표준 32 55 2" xfId="2983"/>
    <cellStyle name="표준 32 56" xfId="1057"/>
    <cellStyle name="표준 32 56 2" xfId="2984"/>
    <cellStyle name="표준 32 57" xfId="1058"/>
    <cellStyle name="표준 32 57 2" xfId="2985"/>
    <cellStyle name="표준 32 58" xfId="1059"/>
    <cellStyle name="표준 32 58 2" xfId="2986"/>
    <cellStyle name="표준 32 59" xfId="1060"/>
    <cellStyle name="표준 32 59 2" xfId="2987"/>
    <cellStyle name="표준 32 6" xfId="1061"/>
    <cellStyle name="표준 32 6 2" xfId="2988"/>
    <cellStyle name="표준 32 60" xfId="1062"/>
    <cellStyle name="표준 32 60 2" xfId="2989"/>
    <cellStyle name="표준 32 61" xfId="1063"/>
    <cellStyle name="표준 32 61 2" xfId="2990"/>
    <cellStyle name="표준 32 62" xfId="1064"/>
    <cellStyle name="표준 32 62 2" xfId="2991"/>
    <cellStyle name="표준 32 63" xfId="1065"/>
    <cellStyle name="표준 32 63 2" xfId="2992"/>
    <cellStyle name="표준 32 64" xfId="1066"/>
    <cellStyle name="표준 32 64 2" xfId="2993"/>
    <cellStyle name="표준 32 65" xfId="1067"/>
    <cellStyle name="표준 32 65 2" xfId="2994"/>
    <cellStyle name="표준 32 66" xfId="1068"/>
    <cellStyle name="표준 32 66 2" xfId="2995"/>
    <cellStyle name="표준 32 67" xfId="1069"/>
    <cellStyle name="표준 32 67 2" xfId="2996"/>
    <cellStyle name="표준 32 68" xfId="1070"/>
    <cellStyle name="표준 32 68 2" xfId="2997"/>
    <cellStyle name="표준 32 69" xfId="1071"/>
    <cellStyle name="표준 32 69 2" xfId="2998"/>
    <cellStyle name="표준 32 7" xfId="1072"/>
    <cellStyle name="표준 32 7 2" xfId="2999"/>
    <cellStyle name="표준 32 70" xfId="1073"/>
    <cellStyle name="표준 32 70 2" xfId="3000"/>
    <cellStyle name="표준 32 71" xfId="1074"/>
    <cellStyle name="표준 32 71 2" xfId="3001"/>
    <cellStyle name="표준 32 72" xfId="1075"/>
    <cellStyle name="표준 32 72 2" xfId="3002"/>
    <cellStyle name="표준 32 73" xfId="1076"/>
    <cellStyle name="표준 32 73 2" xfId="3003"/>
    <cellStyle name="표준 32 74" xfId="1077"/>
    <cellStyle name="표준 32 74 2" xfId="3004"/>
    <cellStyle name="표준 32 75" xfId="1078"/>
    <cellStyle name="표준 32 75 2" xfId="3005"/>
    <cellStyle name="표준 32 76" xfId="1079"/>
    <cellStyle name="표준 32 76 2" xfId="3006"/>
    <cellStyle name="표준 32 77" xfId="1080"/>
    <cellStyle name="표준 32 77 2" xfId="3007"/>
    <cellStyle name="표준 32 78" xfId="1081"/>
    <cellStyle name="표준 32 78 2" xfId="3008"/>
    <cellStyle name="표준 32 79" xfId="1082"/>
    <cellStyle name="표준 32 79 2" xfId="3009"/>
    <cellStyle name="표준 32 8" xfId="1083"/>
    <cellStyle name="표준 32 8 2" xfId="3010"/>
    <cellStyle name="표준 32 80" xfId="1084"/>
    <cellStyle name="표준 32 80 2" xfId="3011"/>
    <cellStyle name="표준 32 81" xfId="1085"/>
    <cellStyle name="표준 32 81 2" xfId="3012"/>
    <cellStyle name="표준 32 82" xfId="1086"/>
    <cellStyle name="표준 32 82 2" xfId="3013"/>
    <cellStyle name="표준 32 83" xfId="1087"/>
    <cellStyle name="표준 32 83 2" xfId="3014"/>
    <cellStyle name="표준 32 84" xfId="1088"/>
    <cellStyle name="표준 32 84 2" xfId="3015"/>
    <cellStyle name="표준 32 85" xfId="1089"/>
    <cellStyle name="표준 32 85 2" xfId="3016"/>
    <cellStyle name="표준 32 86" xfId="1090"/>
    <cellStyle name="표준 32 86 2" xfId="3017"/>
    <cellStyle name="표준 32 87" xfId="1091"/>
    <cellStyle name="표준 32 87 2" xfId="3018"/>
    <cellStyle name="표준 32 88" xfId="1092"/>
    <cellStyle name="표준 32 88 2" xfId="3019"/>
    <cellStyle name="표준 32 89" xfId="1093"/>
    <cellStyle name="표준 32 89 2" xfId="3020"/>
    <cellStyle name="표준 32 9" xfId="1094"/>
    <cellStyle name="표준 32 9 2" xfId="3021"/>
    <cellStyle name="표준 32 90" xfId="1095"/>
    <cellStyle name="표준 32 90 2" xfId="3022"/>
    <cellStyle name="표준 32 91" xfId="1096"/>
    <cellStyle name="표준 32 91 2" xfId="3023"/>
    <cellStyle name="표준 32 92" xfId="1097"/>
    <cellStyle name="표준 32 92 2" xfId="3024"/>
    <cellStyle name="표준 32 93" xfId="1098"/>
    <cellStyle name="표준 32 93 2" xfId="3025"/>
    <cellStyle name="표준 32 94" xfId="1099"/>
    <cellStyle name="표준 32 94 2" xfId="3026"/>
    <cellStyle name="표준 32 95" xfId="1100"/>
    <cellStyle name="표준 32 95 2" xfId="3027"/>
    <cellStyle name="표준 33" xfId="4010"/>
    <cellStyle name="표준 33 10" xfId="1101"/>
    <cellStyle name="표준 33 10 2" xfId="3028"/>
    <cellStyle name="표준 33 11" xfId="1102"/>
    <cellStyle name="표준 33 11 2" xfId="3029"/>
    <cellStyle name="표준 33 12" xfId="1103"/>
    <cellStyle name="표준 33 12 2" xfId="3030"/>
    <cellStyle name="표준 33 13" xfId="1104"/>
    <cellStyle name="표준 33 13 2" xfId="3031"/>
    <cellStyle name="표준 33 14" xfId="1105"/>
    <cellStyle name="표준 33 14 2" xfId="3032"/>
    <cellStyle name="표준 33 15" xfId="1106"/>
    <cellStyle name="표준 33 15 2" xfId="3033"/>
    <cellStyle name="표준 33 16" xfId="1107"/>
    <cellStyle name="표준 33 16 2" xfId="3034"/>
    <cellStyle name="표준 33 17" xfId="1108"/>
    <cellStyle name="표준 33 17 2" xfId="3035"/>
    <cellStyle name="표준 33 18" xfId="1109"/>
    <cellStyle name="표준 33 18 2" xfId="3036"/>
    <cellStyle name="표준 33 19" xfId="1110"/>
    <cellStyle name="표준 33 19 2" xfId="3037"/>
    <cellStyle name="표준 33 2" xfId="1111"/>
    <cellStyle name="표준 33 2 2" xfId="3038"/>
    <cellStyle name="표준 33 20" xfId="1112"/>
    <cellStyle name="표준 33 20 2" xfId="3039"/>
    <cellStyle name="표준 33 21" xfId="1113"/>
    <cellStyle name="표준 33 21 2" xfId="3040"/>
    <cellStyle name="표준 33 22" xfId="1114"/>
    <cellStyle name="표준 33 22 2" xfId="3041"/>
    <cellStyle name="표준 33 23" xfId="1115"/>
    <cellStyle name="표준 33 23 2" xfId="3042"/>
    <cellStyle name="표준 33 24" xfId="1116"/>
    <cellStyle name="표준 33 24 2" xfId="3043"/>
    <cellStyle name="표준 33 25" xfId="1117"/>
    <cellStyle name="표준 33 25 2" xfId="3044"/>
    <cellStyle name="표준 33 26" xfId="1118"/>
    <cellStyle name="표준 33 26 2" xfId="3045"/>
    <cellStyle name="표준 33 27" xfId="1119"/>
    <cellStyle name="표준 33 27 2" xfId="3046"/>
    <cellStyle name="표준 33 28" xfId="1120"/>
    <cellStyle name="표준 33 28 2" xfId="3047"/>
    <cellStyle name="표준 33 29" xfId="1121"/>
    <cellStyle name="표준 33 29 2" xfId="3048"/>
    <cellStyle name="표준 33 3" xfId="1122"/>
    <cellStyle name="표준 33 3 2" xfId="3049"/>
    <cellStyle name="표준 33 30" xfId="1123"/>
    <cellStyle name="표준 33 30 2" xfId="3050"/>
    <cellStyle name="표준 33 31" xfId="1124"/>
    <cellStyle name="표준 33 31 2" xfId="3051"/>
    <cellStyle name="표준 33 32" xfId="1125"/>
    <cellStyle name="표준 33 32 2" xfId="3052"/>
    <cellStyle name="표준 33 33" xfId="1126"/>
    <cellStyle name="표준 33 33 2" xfId="3053"/>
    <cellStyle name="표준 33 34" xfId="1127"/>
    <cellStyle name="표준 33 34 2" xfId="3054"/>
    <cellStyle name="표준 33 35" xfId="1128"/>
    <cellStyle name="표준 33 35 2" xfId="3055"/>
    <cellStyle name="표준 33 36" xfId="1129"/>
    <cellStyle name="표준 33 36 2" xfId="3056"/>
    <cellStyle name="표준 33 37" xfId="1130"/>
    <cellStyle name="표준 33 37 2" xfId="3057"/>
    <cellStyle name="표준 33 38" xfId="1131"/>
    <cellStyle name="표준 33 38 2" xfId="3058"/>
    <cellStyle name="표준 33 39" xfId="1132"/>
    <cellStyle name="표준 33 39 2" xfId="3059"/>
    <cellStyle name="표준 33 4" xfId="1133"/>
    <cellStyle name="표준 33 4 2" xfId="3060"/>
    <cellStyle name="표준 33 40" xfId="1134"/>
    <cellStyle name="표준 33 40 2" xfId="3061"/>
    <cellStyle name="표준 33 41" xfId="1135"/>
    <cellStyle name="표준 33 41 2" xfId="3062"/>
    <cellStyle name="표준 33 42" xfId="1136"/>
    <cellStyle name="표준 33 42 2" xfId="3063"/>
    <cellStyle name="표준 33 43" xfId="1137"/>
    <cellStyle name="표준 33 43 2" xfId="3064"/>
    <cellStyle name="표준 33 44" xfId="1138"/>
    <cellStyle name="표준 33 44 2" xfId="3065"/>
    <cellStyle name="표준 33 45" xfId="1139"/>
    <cellStyle name="표준 33 45 2" xfId="3066"/>
    <cellStyle name="표준 33 46" xfId="1140"/>
    <cellStyle name="표준 33 46 2" xfId="3067"/>
    <cellStyle name="표준 33 47" xfId="1141"/>
    <cellStyle name="표준 33 47 2" xfId="3068"/>
    <cellStyle name="표준 33 48" xfId="1142"/>
    <cellStyle name="표준 33 48 2" xfId="3069"/>
    <cellStyle name="표준 33 49" xfId="1143"/>
    <cellStyle name="표준 33 49 2" xfId="3070"/>
    <cellStyle name="표준 33 5" xfId="1144"/>
    <cellStyle name="표준 33 5 2" xfId="3071"/>
    <cellStyle name="표준 33 50" xfId="1145"/>
    <cellStyle name="표준 33 50 2" xfId="3072"/>
    <cellStyle name="표준 33 51" xfId="1146"/>
    <cellStyle name="표준 33 51 2" xfId="3073"/>
    <cellStyle name="표준 33 52" xfId="1147"/>
    <cellStyle name="표준 33 52 2" xfId="3074"/>
    <cellStyle name="표준 33 53" xfId="1148"/>
    <cellStyle name="표준 33 53 2" xfId="3075"/>
    <cellStyle name="표준 33 54" xfId="1149"/>
    <cellStyle name="표준 33 54 2" xfId="3076"/>
    <cellStyle name="표준 33 55" xfId="1150"/>
    <cellStyle name="표준 33 55 2" xfId="3077"/>
    <cellStyle name="표준 33 56" xfId="1151"/>
    <cellStyle name="표준 33 56 2" xfId="3078"/>
    <cellStyle name="표준 33 57" xfId="1152"/>
    <cellStyle name="표준 33 57 2" xfId="3079"/>
    <cellStyle name="표준 33 58" xfId="1153"/>
    <cellStyle name="표준 33 58 2" xfId="3080"/>
    <cellStyle name="표준 33 59" xfId="1154"/>
    <cellStyle name="표준 33 59 2" xfId="3081"/>
    <cellStyle name="표준 33 6" xfId="1155"/>
    <cellStyle name="표준 33 6 2" xfId="3082"/>
    <cellStyle name="표준 33 60" xfId="1156"/>
    <cellStyle name="표준 33 60 2" xfId="3083"/>
    <cellStyle name="표준 33 61" xfId="1157"/>
    <cellStyle name="표준 33 61 2" xfId="3084"/>
    <cellStyle name="표준 33 62" xfId="1158"/>
    <cellStyle name="표준 33 62 2" xfId="3085"/>
    <cellStyle name="표준 33 63" xfId="1159"/>
    <cellStyle name="표준 33 63 2" xfId="3086"/>
    <cellStyle name="표준 33 64" xfId="1160"/>
    <cellStyle name="표준 33 64 2" xfId="3087"/>
    <cellStyle name="표준 33 65" xfId="1161"/>
    <cellStyle name="표준 33 65 2" xfId="3088"/>
    <cellStyle name="표준 33 66" xfId="1162"/>
    <cellStyle name="표준 33 66 2" xfId="3089"/>
    <cellStyle name="표준 33 67" xfId="1163"/>
    <cellStyle name="표준 33 67 2" xfId="3090"/>
    <cellStyle name="표준 33 68" xfId="1164"/>
    <cellStyle name="표준 33 68 2" xfId="3091"/>
    <cellStyle name="표준 33 69" xfId="1165"/>
    <cellStyle name="표준 33 69 2" xfId="3092"/>
    <cellStyle name="표준 33 7" xfId="1166"/>
    <cellStyle name="표준 33 7 2" xfId="3093"/>
    <cellStyle name="표준 33 70" xfId="1167"/>
    <cellStyle name="표준 33 70 2" xfId="3094"/>
    <cellStyle name="표준 33 71" xfId="1168"/>
    <cellStyle name="표준 33 71 2" xfId="3095"/>
    <cellStyle name="표준 33 72" xfId="1169"/>
    <cellStyle name="표준 33 72 2" xfId="3096"/>
    <cellStyle name="표준 33 73" xfId="1170"/>
    <cellStyle name="표준 33 73 2" xfId="3097"/>
    <cellStyle name="표준 33 74" xfId="1171"/>
    <cellStyle name="표준 33 74 2" xfId="3098"/>
    <cellStyle name="표준 33 75" xfId="1172"/>
    <cellStyle name="표준 33 75 2" xfId="3099"/>
    <cellStyle name="표준 33 76" xfId="1173"/>
    <cellStyle name="표준 33 76 2" xfId="3100"/>
    <cellStyle name="표준 33 77" xfId="1174"/>
    <cellStyle name="표준 33 77 2" xfId="3101"/>
    <cellStyle name="표준 33 78" xfId="1175"/>
    <cellStyle name="표준 33 78 2" xfId="3102"/>
    <cellStyle name="표준 33 79" xfId="1176"/>
    <cellStyle name="표준 33 79 2" xfId="3103"/>
    <cellStyle name="표준 33 8" xfId="1177"/>
    <cellStyle name="표준 33 8 2" xfId="3104"/>
    <cellStyle name="표준 33 80" xfId="1178"/>
    <cellStyle name="표준 33 80 2" xfId="3105"/>
    <cellStyle name="표준 33 81" xfId="1179"/>
    <cellStyle name="표준 33 81 2" xfId="3106"/>
    <cellStyle name="표준 33 82" xfId="1180"/>
    <cellStyle name="표준 33 82 2" xfId="3107"/>
    <cellStyle name="표준 33 83" xfId="1181"/>
    <cellStyle name="표준 33 83 2" xfId="3108"/>
    <cellStyle name="표준 33 84" xfId="1182"/>
    <cellStyle name="표준 33 84 2" xfId="3109"/>
    <cellStyle name="표준 33 85" xfId="1183"/>
    <cellStyle name="표준 33 85 2" xfId="3110"/>
    <cellStyle name="표준 33 86" xfId="1184"/>
    <cellStyle name="표준 33 86 2" xfId="3111"/>
    <cellStyle name="표준 33 87" xfId="1185"/>
    <cellStyle name="표준 33 87 2" xfId="3112"/>
    <cellStyle name="표준 33 88" xfId="1186"/>
    <cellStyle name="표준 33 88 2" xfId="3113"/>
    <cellStyle name="표준 33 89" xfId="1187"/>
    <cellStyle name="표준 33 89 2" xfId="3114"/>
    <cellStyle name="표준 33 9" xfId="1188"/>
    <cellStyle name="표준 33 9 2" xfId="3115"/>
    <cellStyle name="표준 33 90" xfId="1189"/>
    <cellStyle name="표준 33 90 2" xfId="3116"/>
    <cellStyle name="표준 33 91" xfId="1190"/>
    <cellStyle name="표준 33 91 2" xfId="3117"/>
    <cellStyle name="표준 33 92" xfId="1191"/>
    <cellStyle name="표준 33 92 2" xfId="3118"/>
    <cellStyle name="표준 33 93" xfId="1192"/>
    <cellStyle name="표준 33 93 2" xfId="3119"/>
    <cellStyle name="표준 33 94" xfId="1193"/>
    <cellStyle name="표준 33 94 2" xfId="3120"/>
    <cellStyle name="표준 33 95" xfId="1194"/>
    <cellStyle name="표준 33 95 2" xfId="3121"/>
    <cellStyle name="표준 34" xfId="3937"/>
    <cellStyle name="표준 34 10" xfId="1195"/>
    <cellStyle name="표준 34 10 2" xfId="3122"/>
    <cellStyle name="표준 34 11" xfId="1196"/>
    <cellStyle name="표준 34 11 2" xfId="3123"/>
    <cellStyle name="표준 34 12" xfId="1197"/>
    <cellStyle name="표준 34 12 2" xfId="3124"/>
    <cellStyle name="표준 34 13" xfId="1198"/>
    <cellStyle name="표준 34 13 2" xfId="3125"/>
    <cellStyle name="표준 34 14" xfId="1199"/>
    <cellStyle name="표준 34 14 2" xfId="3126"/>
    <cellStyle name="표준 34 15" xfId="1200"/>
    <cellStyle name="표준 34 15 2" xfId="3127"/>
    <cellStyle name="표준 34 16" xfId="1201"/>
    <cellStyle name="표준 34 16 2" xfId="3128"/>
    <cellStyle name="표준 34 17" xfId="1202"/>
    <cellStyle name="표준 34 17 2" xfId="3129"/>
    <cellStyle name="표준 34 18" xfId="1203"/>
    <cellStyle name="표준 34 18 2" xfId="3130"/>
    <cellStyle name="표준 34 19" xfId="1204"/>
    <cellStyle name="표준 34 19 2" xfId="3131"/>
    <cellStyle name="표준 34 2" xfId="1205"/>
    <cellStyle name="표준 34 2 2" xfId="3132"/>
    <cellStyle name="표준 34 20" xfId="1206"/>
    <cellStyle name="표준 34 20 2" xfId="3133"/>
    <cellStyle name="표준 34 21" xfId="1207"/>
    <cellStyle name="표준 34 21 2" xfId="3134"/>
    <cellStyle name="표준 34 22" xfId="1208"/>
    <cellStyle name="표준 34 22 2" xfId="3135"/>
    <cellStyle name="표준 34 23" xfId="1209"/>
    <cellStyle name="표준 34 23 2" xfId="3136"/>
    <cellStyle name="표준 34 24" xfId="1210"/>
    <cellStyle name="표준 34 24 2" xfId="3137"/>
    <cellStyle name="표준 34 25" xfId="1211"/>
    <cellStyle name="표준 34 25 2" xfId="3138"/>
    <cellStyle name="표준 34 26" xfId="1212"/>
    <cellStyle name="표준 34 26 2" xfId="3139"/>
    <cellStyle name="표준 34 27" xfId="1213"/>
    <cellStyle name="표준 34 27 2" xfId="3140"/>
    <cellStyle name="표준 34 28" xfId="1214"/>
    <cellStyle name="표준 34 28 2" xfId="3141"/>
    <cellStyle name="표준 34 29" xfId="1215"/>
    <cellStyle name="표준 34 29 2" xfId="3142"/>
    <cellStyle name="표준 34 3" xfId="1216"/>
    <cellStyle name="표준 34 3 2" xfId="3143"/>
    <cellStyle name="표준 34 30" xfId="1217"/>
    <cellStyle name="표준 34 30 2" xfId="3144"/>
    <cellStyle name="표준 34 31" xfId="1218"/>
    <cellStyle name="표준 34 31 2" xfId="3145"/>
    <cellStyle name="표준 34 32" xfId="1219"/>
    <cellStyle name="표준 34 32 2" xfId="3146"/>
    <cellStyle name="표준 34 33" xfId="1220"/>
    <cellStyle name="표준 34 33 2" xfId="3147"/>
    <cellStyle name="표준 34 34" xfId="1221"/>
    <cellStyle name="표준 34 34 2" xfId="3148"/>
    <cellStyle name="표준 34 35" xfId="1222"/>
    <cellStyle name="표준 34 35 2" xfId="3149"/>
    <cellStyle name="표준 34 36" xfId="1223"/>
    <cellStyle name="표준 34 36 2" xfId="3150"/>
    <cellStyle name="표준 34 37" xfId="1224"/>
    <cellStyle name="표준 34 37 2" xfId="3151"/>
    <cellStyle name="표준 34 38" xfId="1225"/>
    <cellStyle name="표준 34 38 2" xfId="3152"/>
    <cellStyle name="표준 34 39" xfId="1226"/>
    <cellStyle name="표준 34 39 2" xfId="3153"/>
    <cellStyle name="표준 34 4" xfId="1227"/>
    <cellStyle name="표준 34 4 2" xfId="3154"/>
    <cellStyle name="표준 34 40" xfId="1228"/>
    <cellStyle name="표준 34 40 2" xfId="3155"/>
    <cellStyle name="표준 34 41" xfId="1229"/>
    <cellStyle name="표준 34 41 2" xfId="3156"/>
    <cellStyle name="표준 34 42" xfId="1230"/>
    <cellStyle name="표준 34 42 2" xfId="3157"/>
    <cellStyle name="표준 34 43" xfId="1231"/>
    <cellStyle name="표준 34 43 2" xfId="3158"/>
    <cellStyle name="표준 34 44" xfId="1232"/>
    <cellStyle name="표준 34 44 2" xfId="3159"/>
    <cellStyle name="표준 34 45" xfId="1233"/>
    <cellStyle name="표준 34 45 2" xfId="3160"/>
    <cellStyle name="표준 34 46" xfId="1234"/>
    <cellStyle name="표준 34 46 2" xfId="3161"/>
    <cellStyle name="표준 34 47" xfId="1235"/>
    <cellStyle name="표준 34 47 2" xfId="3162"/>
    <cellStyle name="표준 34 48" xfId="1236"/>
    <cellStyle name="표준 34 48 2" xfId="3163"/>
    <cellStyle name="표준 34 49" xfId="1237"/>
    <cellStyle name="표준 34 49 2" xfId="3164"/>
    <cellStyle name="표준 34 5" xfId="1238"/>
    <cellStyle name="표준 34 5 2" xfId="3165"/>
    <cellStyle name="표준 34 50" xfId="1239"/>
    <cellStyle name="표준 34 50 2" xfId="3166"/>
    <cellStyle name="표준 34 51" xfId="1240"/>
    <cellStyle name="표준 34 51 2" xfId="3167"/>
    <cellStyle name="표준 34 52" xfId="1241"/>
    <cellStyle name="표준 34 52 2" xfId="3168"/>
    <cellStyle name="표준 34 53" xfId="1242"/>
    <cellStyle name="표준 34 53 2" xfId="3169"/>
    <cellStyle name="표준 34 54" xfId="1243"/>
    <cellStyle name="표준 34 54 2" xfId="3170"/>
    <cellStyle name="표준 34 55" xfId="1244"/>
    <cellStyle name="표준 34 55 2" xfId="3171"/>
    <cellStyle name="표준 34 56" xfId="1245"/>
    <cellStyle name="표준 34 56 2" xfId="3172"/>
    <cellStyle name="표준 34 57" xfId="1246"/>
    <cellStyle name="표준 34 57 2" xfId="3173"/>
    <cellStyle name="표준 34 58" xfId="1247"/>
    <cellStyle name="표준 34 58 2" xfId="3174"/>
    <cellStyle name="표준 34 59" xfId="1248"/>
    <cellStyle name="표준 34 59 2" xfId="3175"/>
    <cellStyle name="표준 34 6" xfId="1249"/>
    <cellStyle name="표준 34 6 2" xfId="3176"/>
    <cellStyle name="표준 34 60" xfId="1250"/>
    <cellStyle name="표준 34 60 2" xfId="3177"/>
    <cellStyle name="표준 34 61" xfId="1251"/>
    <cellStyle name="표준 34 61 2" xfId="3178"/>
    <cellStyle name="표준 34 62" xfId="1252"/>
    <cellStyle name="표준 34 62 2" xfId="3179"/>
    <cellStyle name="표준 34 63" xfId="1253"/>
    <cellStyle name="표준 34 63 2" xfId="3180"/>
    <cellStyle name="표준 34 64" xfId="1254"/>
    <cellStyle name="표준 34 64 2" xfId="3181"/>
    <cellStyle name="표준 34 65" xfId="1255"/>
    <cellStyle name="표준 34 65 2" xfId="3182"/>
    <cellStyle name="표준 34 66" xfId="1256"/>
    <cellStyle name="표준 34 66 2" xfId="3183"/>
    <cellStyle name="표준 34 67" xfId="1257"/>
    <cellStyle name="표준 34 67 2" xfId="3184"/>
    <cellStyle name="표준 34 68" xfId="1258"/>
    <cellStyle name="표준 34 68 2" xfId="3185"/>
    <cellStyle name="표준 34 69" xfId="1259"/>
    <cellStyle name="표준 34 69 2" xfId="3186"/>
    <cellStyle name="표준 34 7" xfId="1260"/>
    <cellStyle name="표준 34 7 2" xfId="3187"/>
    <cellStyle name="표준 34 70" xfId="1261"/>
    <cellStyle name="표준 34 70 2" xfId="3188"/>
    <cellStyle name="표준 34 71" xfId="1262"/>
    <cellStyle name="표준 34 71 2" xfId="3189"/>
    <cellStyle name="표준 34 72" xfId="1263"/>
    <cellStyle name="표준 34 72 2" xfId="3190"/>
    <cellStyle name="표준 34 73" xfId="1264"/>
    <cellStyle name="표준 34 73 2" xfId="3191"/>
    <cellStyle name="표준 34 74" xfId="1265"/>
    <cellStyle name="표준 34 74 2" xfId="3192"/>
    <cellStyle name="표준 34 75" xfId="1266"/>
    <cellStyle name="표준 34 75 2" xfId="3193"/>
    <cellStyle name="표준 34 76" xfId="1267"/>
    <cellStyle name="표준 34 76 2" xfId="3194"/>
    <cellStyle name="표준 34 77" xfId="1268"/>
    <cellStyle name="표준 34 77 2" xfId="3195"/>
    <cellStyle name="표준 34 78" xfId="1269"/>
    <cellStyle name="표준 34 78 2" xfId="3196"/>
    <cellStyle name="표준 34 79" xfId="1270"/>
    <cellStyle name="표준 34 79 2" xfId="3197"/>
    <cellStyle name="표준 34 8" xfId="1271"/>
    <cellStyle name="표준 34 8 2" xfId="3198"/>
    <cellStyle name="표준 34 80" xfId="1272"/>
    <cellStyle name="표준 34 80 2" xfId="3199"/>
    <cellStyle name="표준 34 81" xfId="1273"/>
    <cellStyle name="표준 34 81 2" xfId="3200"/>
    <cellStyle name="표준 34 82" xfId="1274"/>
    <cellStyle name="표준 34 82 2" xfId="3201"/>
    <cellStyle name="표준 34 83" xfId="1275"/>
    <cellStyle name="표준 34 83 2" xfId="3202"/>
    <cellStyle name="표준 34 84" xfId="1276"/>
    <cellStyle name="표준 34 84 2" xfId="3203"/>
    <cellStyle name="표준 34 85" xfId="1277"/>
    <cellStyle name="표준 34 85 2" xfId="3204"/>
    <cellStyle name="표준 34 86" xfId="1278"/>
    <cellStyle name="표준 34 86 2" xfId="3205"/>
    <cellStyle name="표준 34 87" xfId="1279"/>
    <cellStyle name="표준 34 87 2" xfId="3206"/>
    <cellStyle name="표준 34 88" xfId="1280"/>
    <cellStyle name="표준 34 88 2" xfId="3207"/>
    <cellStyle name="표준 34 89" xfId="1281"/>
    <cellStyle name="표준 34 89 2" xfId="3208"/>
    <cellStyle name="표준 34 9" xfId="1282"/>
    <cellStyle name="표준 34 9 2" xfId="3209"/>
    <cellStyle name="표준 34 90" xfId="1283"/>
    <cellStyle name="표준 34 90 2" xfId="3210"/>
    <cellStyle name="표준 34 91" xfId="1284"/>
    <cellStyle name="표준 34 91 2" xfId="3211"/>
    <cellStyle name="표준 34 92" xfId="1285"/>
    <cellStyle name="표준 34 92 2" xfId="3212"/>
    <cellStyle name="표준 34 93" xfId="1286"/>
    <cellStyle name="표준 34 93 2" xfId="3213"/>
    <cellStyle name="표준 34 94" xfId="1287"/>
    <cellStyle name="표준 34 94 2" xfId="3214"/>
    <cellStyle name="표준 34 95" xfId="1288"/>
    <cellStyle name="표준 34 95 2" xfId="3215"/>
    <cellStyle name="표준 35" xfId="4019"/>
    <cellStyle name="표준 35 10" xfId="1289"/>
    <cellStyle name="표준 35 10 2" xfId="3216"/>
    <cellStyle name="표준 35 11" xfId="1290"/>
    <cellStyle name="표준 35 11 2" xfId="3217"/>
    <cellStyle name="표준 35 12" xfId="1291"/>
    <cellStyle name="표준 35 12 2" xfId="3218"/>
    <cellStyle name="표준 35 13" xfId="1292"/>
    <cellStyle name="표준 35 13 2" xfId="3219"/>
    <cellStyle name="표준 35 14" xfId="1293"/>
    <cellStyle name="표준 35 14 2" xfId="3220"/>
    <cellStyle name="표준 35 15" xfId="1294"/>
    <cellStyle name="표준 35 15 2" xfId="3221"/>
    <cellStyle name="표준 35 16" xfId="1295"/>
    <cellStyle name="표준 35 16 2" xfId="3222"/>
    <cellStyle name="표준 35 17" xfId="1296"/>
    <cellStyle name="표준 35 17 2" xfId="3223"/>
    <cellStyle name="표준 35 18" xfId="1297"/>
    <cellStyle name="표준 35 18 2" xfId="3224"/>
    <cellStyle name="표준 35 19" xfId="1298"/>
    <cellStyle name="표준 35 19 2" xfId="3225"/>
    <cellStyle name="표준 35 2" xfId="1299"/>
    <cellStyle name="표준 35 2 2" xfId="3226"/>
    <cellStyle name="표준 35 20" xfId="1300"/>
    <cellStyle name="표준 35 20 2" xfId="3227"/>
    <cellStyle name="표준 35 21" xfId="1301"/>
    <cellStyle name="표준 35 21 2" xfId="3228"/>
    <cellStyle name="표준 35 22" xfId="1302"/>
    <cellStyle name="표준 35 22 2" xfId="3229"/>
    <cellStyle name="표준 35 23" xfId="1303"/>
    <cellStyle name="표준 35 23 2" xfId="3230"/>
    <cellStyle name="표준 35 24" xfId="1304"/>
    <cellStyle name="표준 35 24 2" xfId="3231"/>
    <cellStyle name="표준 35 25" xfId="1305"/>
    <cellStyle name="표준 35 25 2" xfId="3232"/>
    <cellStyle name="표준 35 26" xfId="1306"/>
    <cellStyle name="표준 35 26 2" xfId="3233"/>
    <cellStyle name="표준 35 27" xfId="1307"/>
    <cellStyle name="표준 35 27 2" xfId="3234"/>
    <cellStyle name="표준 35 28" xfId="1308"/>
    <cellStyle name="표준 35 28 2" xfId="3235"/>
    <cellStyle name="표준 35 29" xfId="1309"/>
    <cellStyle name="표준 35 29 2" xfId="3236"/>
    <cellStyle name="표준 35 3" xfId="1310"/>
    <cellStyle name="표준 35 3 2" xfId="3237"/>
    <cellStyle name="표준 35 30" xfId="1311"/>
    <cellStyle name="표준 35 30 2" xfId="3238"/>
    <cellStyle name="표준 35 31" xfId="1312"/>
    <cellStyle name="표준 35 31 2" xfId="3239"/>
    <cellStyle name="표준 35 32" xfId="1313"/>
    <cellStyle name="표준 35 32 2" xfId="3240"/>
    <cellStyle name="표준 35 33" xfId="1314"/>
    <cellStyle name="표준 35 33 2" xfId="3241"/>
    <cellStyle name="표준 35 34" xfId="1315"/>
    <cellStyle name="표준 35 34 2" xfId="3242"/>
    <cellStyle name="표준 35 35" xfId="1316"/>
    <cellStyle name="표준 35 35 2" xfId="3243"/>
    <cellStyle name="표준 35 36" xfId="1317"/>
    <cellStyle name="표준 35 36 2" xfId="3244"/>
    <cellStyle name="표준 35 37" xfId="1318"/>
    <cellStyle name="표준 35 37 2" xfId="3245"/>
    <cellStyle name="표준 35 38" xfId="1319"/>
    <cellStyle name="표준 35 38 2" xfId="3246"/>
    <cellStyle name="표준 35 39" xfId="1320"/>
    <cellStyle name="표준 35 39 2" xfId="3247"/>
    <cellStyle name="표준 35 4" xfId="1321"/>
    <cellStyle name="표준 35 4 2" xfId="3248"/>
    <cellStyle name="표준 35 40" xfId="1322"/>
    <cellStyle name="표준 35 40 2" xfId="3249"/>
    <cellStyle name="표준 35 41" xfId="1323"/>
    <cellStyle name="표준 35 41 2" xfId="3250"/>
    <cellStyle name="표준 35 42" xfId="1324"/>
    <cellStyle name="표준 35 42 2" xfId="3251"/>
    <cellStyle name="표준 35 43" xfId="1325"/>
    <cellStyle name="표준 35 43 2" xfId="3252"/>
    <cellStyle name="표준 35 44" xfId="1326"/>
    <cellStyle name="표준 35 44 2" xfId="3253"/>
    <cellStyle name="표준 35 45" xfId="1327"/>
    <cellStyle name="표준 35 45 2" xfId="3254"/>
    <cellStyle name="표준 35 46" xfId="1328"/>
    <cellStyle name="표준 35 46 2" xfId="3255"/>
    <cellStyle name="표준 35 47" xfId="1329"/>
    <cellStyle name="표준 35 47 2" xfId="3256"/>
    <cellStyle name="표준 35 48" xfId="1330"/>
    <cellStyle name="표준 35 48 2" xfId="3257"/>
    <cellStyle name="표준 35 49" xfId="1331"/>
    <cellStyle name="표준 35 49 2" xfId="3258"/>
    <cellStyle name="표준 35 5" xfId="1332"/>
    <cellStyle name="표준 35 5 2" xfId="3259"/>
    <cellStyle name="표준 35 50" xfId="1333"/>
    <cellStyle name="표준 35 50 2" xfId="3260"/>
    <cellStyle name="표준 35 51" xfId="1334"/>
    <cellStyle name="표준 35 51 2" xfId="3261"/>
    <cellStyle name="표준 35 52" xfId="1335"/>
    <cellStyle name="표준 35 52 2" xfId="3262"/>
    <cellStyle name="표준 35 53" xfId="1336"/>
    <cellStyle name="표준 35 53 2" xfId="3263"/>
    <cellStyle name="표준 35 54" xfId="1337"/>
    <cellStyle name="표준 35 54 2" xfId="3264"/>
    <cellStyle name="표준 35 55" xfId="1338"/>
    <cellStyle name="표준 35 55 2" xfId="3265"/>
    <cellStyle name="표준 35 56" xfId="1339"/>
    <cellStyle name="표준 35 56 2" xfId="3266"/>
    <cellStyle name="표준 35 57" xfId="1340"/>
    <cellStyle name="표준 35 57 2" xfId="3267"/>
    <cellStyle name="표준 35 58" xfId="1341"/>
    <cellStyle name="표준 35 58 2" xfId="3268"/>
    <cellStyle name="표준 35 59" xfId="1342"/>
    <cellStyle name="표준 35 59 2" xfId="3269"/>
    <cellStyle name="표준 35 6" xfId="1343"/>
    <cellStyle name="표준 35 6 2" xfId="3270"/>
    <cellStyle name="표준 35 60" xfId="1344"/>
    <cellStyle name="표준 35 60 2" xfId="3271"/>
    <cellStyle name="표준 35 61" xfId="1345"/>
    <cellStyle name="표준 35 61 2" xfId="3272"/>
    <cellStyle name="표준 35 62" xfId="1346"/>
    <cellStyle name="표준 35 62 2" xfId="3273"/>
    <cellStyle name="표준 35 63" xfId="1347"/>
    <cellStyle name="표준 35 63 2" xfId="3274"/>
    <cellStyle name="표준 35 64" xfId="1348"/>
    <cellStyle name="표준 35 64 2" xfId="3275"/>
    <cellStyle name="표준 35 65" xfId="1349"/>
    <cellStyle name="표준 35 65 2" xfId="3276"/>
    <cellStyle name="표준 35 66" xfId="1350"/>
    <cellStyle name="표준 35 66 2" xfId="3277"/>
    <cellStyle name="표준 35 67" xfId="1351"/>
    <cellStyle name="표준 35 67 2" xfId="3278"/>
    <cellStyle name="표준 35 68" xfId="1352"/>
    <cellStyle name="표준 35 68 2" xfId="3279"/>
    <cellStyle name="표준 35 69" xfId="1353"/>
    <cellStyle name="표준 35 69 2" xfId="3280"/>
    <cellStyle name="표준 35 7" xfId="1354"/>
    <cellStyle name="표준 35 7 2" xfId="3281"/>
    <cellStyle name="표준 35 70" xfId="1355"/>
    <cellStyle name="표준 35 70 2" xfId="3282"/>
    <cellStyle name="표준 35 71" xfId="1356"/>
    <cellStyle name="표준 35 71 2" xfId="3283"/>
    <cellStyle name="표준 35 72" xfId="1357"/>
    <cellStyle name="표준 35 72 2" xfId="3284"/>
    <cellStyle name="표준 35 73" xfId="1358"/>
    <cellStyle name="표준 35 73 2" xfId="3285"/>
    <cellStyle name="표준 35 74" xfId="1359"/>
    <cellStyle name="표준 35 74 2" xfId="3286"/>
    <cellStyle name="표준 35 75" xfId="1360"/>
    <cellStyle name="표준 35 75 2" xfId="3287"/>
    <cellStyle name="표준 35 76" xfId="1361"/>
    <cellStyle name="표준 35 76 2" xfId="3288"/>
    <cellStyle name="표준 35 77" xfId="1362"/>
    <cellStyle name="표준 35 77 2" xfId="3289"/>
    <cellStyle name="표준 35 78" xfId="1363"/>
    <cellStyle name="표준 35 78 2" xfId="3290"/>
    <cellStyle name="표준 35 79" xfId="1364"/>
    <cellStyle name="표준 35 79 2" xfId="3291"/>
    <cellStyle name="표준 35 8" xfId="1365"/>
    <cellStyle name="표준 35 8 2" xfId="3292"/>
    <cellStyle name="표준 35 80" xfId="1366"/>
    <cellStyle name="표준 35 80 2" xfId="3293"/>
    <cellStyle name="표준 35 81" xfId="1367"/>
    <cellStyle name="표준 35 81 2" xfId="3294"/>
    <cellStyle name="표준 35 82" xfId="1368"/>
    <cellStyle name="표준 35 82 2" xfId="3295"/>
    <cellStyle name="표준 35 83" xfId="1369"/>
    <cellStyle name="표준 35 83 2" xfId="3296"/>
    <cellStyle name="표준 35 84" xfId="1370"/>
    <cellStyle name="표준 35 84 2" xfId="3297"/>
    <cellStyle name="표준 35 85" xfId="1371"/>
    <cellStyle name="표준 35 85 2" xfId="3298"/>
    <cellStyle name="표준 35 86" xfId="1372"/>
    <cellStyle name="표준 35 86 2" xfId="3299"/>
    <cellStyle name="표준 35 87" xfId="1373"/>
    <cellStyle name="표준 35 87 2" xfId="3300"/>
    <cellStyle name="표준 35 88" xfId="1374"/>
    <cellStyle name="표준 35 88 2" xfId="3301"/>
    <cellStyle name="표준 35 89" xfId="1375"/>
    <cellStyle name="표준 35 89 2" xfId="3302"/>
    <cellStyle name="표준 35 9" xfId="1376"/>
    <cellStyle name="표준 35 9 2" xfId="3303"/>
    <cellStyle name="표준 35 90" xfId="1377"/>
    <cellStyle name="표준 35 90 2" xfId="3304"/>
    <cellStyle name="표준 35 91" xfId="1378"/>
    <cellStyle name="표준 35 91 2" xfId="3305"/>
    <cellStyle name="표준 35 92" xfId="1379"/>
    <cellStyle name="표준 35 92 2" xfId="3306"/>
    <cellStyle name="표준 35 93" xfId="1380"/>
    <cellStyle name="표준 35 93 2" xfId="3307"/>
    <cellStyle name="표준 35 94" xfId="1381"/>
    <cellStyle name="표준 35 94 2" xfId="3308"/>
    <cellStyle name="표준 35 95" xfId="1382"/>
    <cellStyle name="표준 35 95 2" xfId="3309"/>
    <cellStyle name="표준 36" xfId="4028"/>
    <cellStyle name="표준 36 10" xfId="1383"/>
    <cellStyle name="표준 36 10 2" xfId="3310"/>
    <cellStyle name="표준 36 11" xfId="1384"/>
    <cellStyle name="표준 36 11 2" xfId="3311"/>
    <cellStyle name="표준 36 12" xfId="1385"/>
    <cellStyle name="표준 36 12 2" xfId="3312"/>
    <cellStyle name="표준 36 13" xfId="1386"/>
    <cellStyle name="표준 36 13 2" xfId="3313"/>
    <cellStyle name="표준 36 14" xfId="1387"/>
    <cellStyle name="표준 36 14 2" xfId="3314"/>
    <cellStyle name="표준 36 15" xfId="1388"/>
    <cellStyle name="표준 36 15 2" xfId="3315"/>
    <cellStyle name="표준 36 16" xfId="1389"/>
    <cellStyle name="표준 36 16 2" xfId="3316"/>
    <cellStyle name="표준 36 17" xfId="1390"/>
    <cellStyle name="표준 36 17 2" xfId="3317"/>
    <cellStyle name="표준 36 18" xfId="1391"/>
    <cellStyle name="표준 36 18 2" xfId="3318"/>
    <cellStyle name="표준 36 19" xfId="1392"/>
    <cellStyle name="표준 36 19 2" xfId="3319"/>
    <cellStyle name="표준 36 2" xfId="1393"/>
    <cellStyle name="표준 36 2 2" xfId="3320"/>
    <cellStyle name="표준 36 20" xfId="1394"/>
    <cellStyle name="표준 36 20 2" xfId="3321"/>
    <cellStyle name="표준 36 21" xfId="1395"/>
    <cellStyle name="표준 36 21 2" xfId="3322"/>
    <cellStyle name="표준 36 22" xfId="1396"/>
    <cellStyle name="표준 36 22 2" xfId="3323"/>
    <cellStyle name="표준 36 23" xfId="1397"/>
    <cellStyle name="표준 36 23 2" xfId="3324"/>
    <cellStyle name="표준 36 24" xfId="1398"/>
    <cellStyle name="표준 36 24 2" xfId="3325"/>
    <cellStyle name="표준 36 25" xfId="1399"/>
    <cellStyle name="표준 36 25 2" xfId="3326"/>
    <cellStyle name="표준 36 26" xfId="1400"/>
    <cellStyle name="표준 36 26 2" xfId="3327"/>
    <cellStyle name="표준 36 27" xfId="1401"/>
    <cellStyle name="표준 36 27 2" xfId="3328"/>
    <cellStyle name="표준 36 28" xfId="1402"/>
    <cellStyle name="표준 36 28 2" xfId="3329"/>
    <cellStyle name="표준 36 29" xfId="1403"/>
    <cellStyle name="표준 36 29 2" xfId="3330"/>
    <cellStyle name="표준 36 3" xfId="1404"/>
    <cellStyle name="표준 36 3 2" xfId="3331"/>
    <cellStyle name="표준 36 30" xfId="1405"/>
    <cellStyle name="표준 36 30 2" xfId="3332"/>
    <cellStyle name="표준 36 31" xfId="1406"/>
    <cellStyle name="표준 36 31 2" xfId="3333"/>
    <cellStyle name="표준 36 32" xfId="1407"/>
    <cellStyle name="표준 36 32 2" xfId="3334"/>
    <cellStyle name="표준 36 33" xfId="1408"/>
    <cellStyle name="표준 36 33 2" xfId="3335"/>
    <cellStyle name="표준 36 34" xfId="1409"/>
    <cellStyle name="표준 36 34 2" xfId="3336"/>
    <cellStyle name="표준 36 35" xfId="1410"/>
    <cellStyle name="표준 36 35 2" xfId="3337"/>
    <cellStyle name="표준 36 36" xfId="1411"/>
    <cellStyle name="표준 36 36 2" xfId="3338"/>
    <cellStyle name="표준 36 37" xfId="1412"/>
    <cellStyle name="표준 36 37 2" xfId="3339"/>
    <cellStyle name="표준 36 38" xfId="1413"/>
    <cellStyle name="표준 36 38 2" xfId="3340"/>
    <cellStyle name="표준 36 39" xfId="1414"/>
    <cellStyle name="표준 36 39 2" xfId="3341"/>
    <cellStyle name="표준 36 4" xfId="1415"/>
    <cellStyle name="표준 36 4 2" xfId="3342"/>
    <cellStyle name="표준 36 40" xfId="1416"/>
    <cellStyle name="표준 36 40 2" xfId="3343"/>
    <cellStyle name="표준 36 41" xfId="1417"/>
    <cellStyle name="표준 36 41 2" xfId="3344"/>
    <cellStyle name="표준 36 42" xfId="1418"/>
    <cellStyle name="표준 36 42 2" xfId="3345"/>
    <cellStyle name="표준 36 43" xfId="1419"/>
    <cellStyle name="표준 36 43 2" xfId="3346"/>
    <cellStyle name="표준 36 44" xfId="1420"/>
    <cellStyle name="표준 36 44 2" xfId="3347"/>
    <cellStyle name="표준 36 45" xfId="1421"/>
    <cellStyle name="표준 36 45 2" xfId="3348"/>
    <cellStyle name="표준 36 46" xfId="1422"/>
    <cellStyle name="표준 36 46 2" xfId="3349"/>
    <cellStyle name="표준 36 47" xfId="1423"/>
    <cellStyle name="표준 36 47 2" xfId="3350"/>
    <cellStyle name="표준 36 48" xfId="1424"/>
    <cellStyle name="표준 36 48 2" xfId="3351"/>
    <cellStyle name="표준 36 49" xfId="1425"/>
    <cellStyle name="표준 36 49 2" xfId="3352"/>
    <cellStyle name="표준 36 5" xfId="1426"/>
    <cellStyle name="표준 36 5 2" xfId="3353"/>
    <cellStyle name="표준 36 50" xfId="1427"/>
    <cellStyle name="표준 36 50 2" xfId="3354"/>
    <cellStyle name="표준 36 51" xfId="1428"/>
    <cellStyle name="표준 36 51 2" xfId="3355"/>
    <cellStyle name="표준 36 52" xfId="1429"/>
    <cellStyle name="표준 36 52 2" xfId="3356"/>
    <cellStyle name="표준 36 53" xfId="1430"/>
    <cellStyle name="표준 36 53 2" xfId="3357"/>
    <cellStyle name="표준 36 54" xfId="1431"/>
    <cellStyle name="표준 36 54 2" xfId="3358"/>
    <cellStyle name="표준 36 55" xfId="1432"/>
    <cellStyle name="표준 36 55 2" xfId="3359"/>
    <cellStyle name="표준 36 56" xfId="1433"/>
    <cellStyle name="표준 36 56 2" xfId="3360"/>
    <cellStyle name="표준 36 57" xfId="1434"/>
    <cellStyle name="표준 36 57 2" xfId="3361"/>
    <cellStyle name="표준 36 58" xfId="1435"/>
    <cellStyle name="표준 36 58 2" xfId="3362"/>
    <cellStyle name="표준 36 59" xfId="1436"/>
    <cellStyle name="표준 36 59 2" xfId="3363"/>
    <cellStyle name="표준 36 6" xfId="1437"/>
    <cellStyle name="표준 36 6 2" xfId="3364"/>
    <cellStyle name="표준 36 60" xfId="1438"/>
    <cellStyle name="표준 36 60 2" xfId="3365"/>
    <cellStyle name="표준 36 61" xfId="1439"/>
    <cellStyle name="표준 36 61 2" xfId="3366"/>
    <cellStyle name="표준 36 62" xfId="1440"/>
    <cellStyle name="표준 36 62 2" xfId="3367"/>
    <cellStyle name="표준 36 63" xfId="1441"/>
    <cellStyle name="표준 36 63 2" xfId="3368"/>
    <cellStyle name="표준 36 64" xfId="1442"/>
    <cellStyle name="표준 36 64 2" xfId="3369"/>
    <cellStyle name="표준 36 65" xfId="1443"/>
    <cellStyle name="표준 36 65 2" xfId="3370"/>
    <cellStyle name="표준 36 66" xfId="1444"/>
    <cellStyle name="표준 36 66 2" xfId="3371"/>
    <cellStyle name="표준 36 67" xfId="1445"/>
    <cellStyle name="표준 36 67 2" xfId="3372"/>
    <cellStyle name="표준 36 68" xfId="1446"/>
    <cellStyle name="표준 36 68 2" xfId="3373"/>
    <cellStyle name="표준 36 69" xfId="1447"/>
    <cellStyle name="표준 36 69 2" xfId="3374"/>
    <cellStyle name="표준 36 7" xfId="1448"/>
    <cellStyle name="표준 36 7 2" xfId="3375"/>
    <cellStyle name="표준 36 70" xfId="1449"/>
    <cellStyle name="표준 36 70 2" xfId="3376"/>
    <cellStyle name="표준 36 71" xfId="1450"/>
    <cellStyle name="표준 36 71 2" xfId="3377"/>
    <cellStyle name="표준 36 72" xfId="1451"/>
    <cellStyle name="표준 36 72 2" xfId="3378"/>
    <cellStyle name="표준 36 73" xfId="1452"/>
    <cellStyle name="표준 36 73 2" xfId="3379"/>
    <cellStyle name="표준 36 74" xfId="1453"/>
    <cellStyle name="표준 36 74 2" xfId="3380"/>
    <cellStyle name="표준 36 75" xfId="1454"/>
    <cellStyle name="표준 36 75 2" xfId="3381"/>
    <cellStyle name="표준 36 76" xfId="1455"/>
    <cellStyle name="표준 36 76 2" xfId="3382"/>
    <cellStyle name="표준 36 77" xfId="1456"/>
    <cellStyle name="표준 36 77 2" xfId="3383"/>
    <cellStyle name="표준 36 78" xfId="1457"/>
    <cellStyle name="표준 36 78 2" xfId="3384"/>
    <cellStyle name="표준 36 79" xfId="1458"/>
    <cellStyle name="표준 36 79 2" xfId="3385"/>
    <cellStyle name="표준 36 8" xfId="1459"/>
    <cellStyle name="표준 36 8 2" xfId="3386"/>
    <cellStyle name="표준 36 80" xfId="1460"/>
    <cellStyle name="표준 36 80 2" xfId="3387"/>
    <cellStyle name="표준 36 81" xfId="1461"/>
    <cellStyle name="표준 36 81 2" xfId="3388"/>
    <cellStyle name="표준 36 82" xfId="1462"/>
    <cellStyle name="표준 36 82 2" xfId="3389"/>
    <cellStyle name="표준 36 83" xfId="1463"/>
    <cellStyle name="표준 36 83 2" xfId="3390"/>
    <cellStyle name="표준 36 84" xfId="1464"/>
    <cellStyle name="표준 36 84 2" xfId="3391"/>
    <cellStyle name="표준 36 85" xfId="1465"/>
    <cellStyle name="표준 36 85 2" xfId="3392"/>
    <cellStyle name="표준 36 86" xfId="1466"/>
    <cellStyle name="표준 36 86 2" xfId="3393"/>
    <cellStyle name="표준 36 87" xfId="1467"/>
    <cellStyle name="표준 36 87 2" xfId="3394"/>
    <cellStyle name="표준 36 88" xfId="1468"/>
    <cellStyle name="표준 36 88 2" xfId="3395"/>
    <cellStyle name="표준 36 89" xfId="1469"/>
    <cellStyle name="표준 36 89 2" xfId="3396"/>
    <cellStyle name="표준 36 9" xfId="1470"/>
    <cellStyle name="표준 36 9 2" xfId="3397"/>
    <cellStyle name="표준 36 90" xfId="1471"/>
    <cellStyle name="표준 36 90 2" xfId="3398"/>
    <cellStyle name="표준 36 91" xfId="1472"/>
    <cellStyle name="표준 36 91 2" xfId="3399"/>
    <cellStyle name="표준 36 92" xfId="1473"/>
    <cellStyle name="표준 36 92 2" xfId="3400"/>
    <cellStyle name="표준 36 93" xfId="1474"/>
    <cellStyle name="표준 36 93 2" xfId="3401"/>
    <cellStyle name="표준 36 94" xfId="1475"/>
    <cellStyle name="표준 36 94 2" xfId="3402"/>
    <cellStyle name="표준 36 95" xfId="1476"/>
    <cellStyle name="표준 36 95 2" xfId="3403"/>
    <cellStyle name="표준 36 96" xfId="4099"/>
    <cellStyle name="표준 37" xfId="4029"/>
    <cellStyle name="표준 37 10" xfId="1477"/>
    <cellStyle name="표준 37 10 2" xfId="3404"/>
    <cellStyle name="표준 37 11" xfId="1478"/>
    <cellStyle name="표준 37 11 2" xfId="3405"/>
    <cellStyle name="표준 37 12" xfId="1479"/>
    <cellStyle name="표준 37 12 2" xfId="3406"/>
    <cellStyle name="표준 37 13" xfId="1480"/>
    <cellStyle name="표준 37 13 2" xfId="3407"/>
    <cellStyle name="표준 37 14" xfId="1481"/>
    <cellStyle name="표준 37 14 2" xfId="3408"/>
    <cellStyle name="표준 37 15" xfId="1482"/>
    <cellStyle name="표준 37 15 2" xfId="3409"/>
    <cellStyle name="표준 37 16" xfId="1483"/>
    <cellStyle name="표준 37 16 2" xfId="3410"/>
    <cellStyle name="표준 37 17" xfId="1484"/>
    <cellStyle name="표준 37 17 2" xfId="3411"/>
    <cellStyle name="표준 37 18" xfId="1485"/>
    <cellStyle name="표준 37 18 2" xfId="3412"/>
    <cellStyle name="표준 37 19" xfId="1486"/>
    <cellStyle name="표준 37 19 2" xfId="3413"/>
    <cellStyle name="표준 37 2" xfId="1487"/>
    <cellStyle name="표준 37 2 2" xfId="3414"/>
    <cellStyle name="표준 37 20" xfId="1488"/>
    <cellStyle name="표준 37 20 2" xfId="3415"/>
    <cellStyle name="표준 37 21" xfId="1489"/>
    <cellStyle name="표준 37 21 2" xfId="3416"/>
    <cellStyle name="표준 37 22" xfId="1490"/>
    <cellStyle name="표준 37 22 2" xfId="3417"/>
    <cellStyle name="표준 37 23" xfId="1491"/>
    <cellStyle name="표준 37 23 2" xfId="3418"/>
    <cellStyle name="표준 37 24" xfId="1492"/>
    <cellStyle name="표준 37 24 2" xfId="3419"/>
    <cellStyle name="표준 37 25" xfId="1493"/>
    <cellStyle name="표준 37 25 2" xfId="3420"/>
    <cellStyle name="표준 37 26" xfId="1494"/>
    <cellStyle name="표준 37 26 2" xfId="3421"/>
    <cellStyle name="표준 37 27" xfId="1495"/>
    <cellStyle name="표준 37 27 2" xfId="3422"/>
    <cellStyle name="표준 37 28" xfId="1496"/>
    <cellStyle name="표준 37 28 2" xfId="3423"/>
    <cellStyle name="표준 37 29" xfId="1497"/>
    <cellStyle name="표준 37 29 2" xfId="3424"/>
    <cellStyle name="표준 37 3" xfId="1498"/>
    <cellStyle name="표준 37 3 2" xfId="3425"/>
    <cellStyle name="표준 37 30" xfId="1499"/>
    <cellStyle name="표준 37 30 2" xfId="3426"/>
    <cellStyle name="표준 37 31" xfId="1500"/>
    <cellStyle name="표준 37 31 2" xfId="3427"/>
    <cellStyle name="표준 37 32" xfId="1501"/>
    <cellStyle name="표준 37 32 2" xfId="3428"/>
    <cellStyle name="표준 37 33" xfId="1502"/>
    <cellStyle name="표준 37 33 2" xfId="3429"/>
    <cellStyle name="표준 37 34" xfId="1503"/>
    <cellStyle name="표준 37 34 2" xfId="3430"/>
    <cellStyle name="표준 37 35" xfId="1504"/>
    <cellStyle name="표준 37 35 2" xfId="3431"/>
    <cellStyle name="표준 37 36" xfId="1505"/>
    <cellStyle name="표준 37 36 2" xfId="3432"/>
    <cellStyle name="표준 37 37" xfId="1506"/>
    <cellStyle name="표준 37 37 2" xfId="3433"/>
    <cellStyle name="표준 37 38" xfId="1507"/>
    <cellStyle name="표준 37 38 2" xfId="3434"/>
    <cellStyle name="표준 37 39" xfId="1508"/>
    <cellStyle name="표준 37 39 2" xfId="3435"/>
    <cellStyle name="표준 37 4" xfId="1509"/>
    <cellStyle name="표준 37 4 2" xfId="3436"/>
    <cellStyle name="표준 37 40" xfId="1510"/>
    <cellStyle name="표준 37 40 2" xfId="3437"/>
    <cellStyle name="표준 37 41" xfId="1511"/>
    <cellStyle name="표준 37 41 2" xfId="3438"/>
    <cellStyle name="표준 37 42" xfId="1512"/>
    <cellStyle name="표준 37 42 2" xfId="3439"/>
    <cellStyle name="표준 37 43" xfId="1513"/>
    <cellStyle name="표준 37 43 2" xfId="3440"/>
    <cellStyle name="표준 37 44" xfId="1514"/>
    <cellStyle name="표준 37 44 2" xfId="3441"/>
    <cellStyle name="표준 37 45" xfId="1515"/>
    <cellStyle name="표준 37 45 2" xfId="3442"/>
    <cellStyle name="표준 37 46" xfId="1516"/>
    <cellStyle name="표준 37 46 2" xfId="3443"/>
    <cellStyle name="표준 37 47" xfId="1517"/>
    <cellStyle name="표준 37 47 2" xfId="3444"/>
    <cellStyle name="표준 37 48" xfId="1518"/>
    <cellStyle name="표준 37 48 2" xfId="3445"/>
    <cellStyle name="표준 37 49" xfId="1519"/>
    <cellStyle name="표준 37 49 2" xfId="3446"/>
    <cellStyle name="표준 37 5" xfId="1520"/>
    <cellStyle name="표준 37 5 2" xfId="3447"/>
    <cellStyle name="표준 37 50" xfId="1521"/>
    <cellStyle name="표준 37 50 2" xfId="3448"/>
    <cellStyle name="표준 37 51" xfId="1522"/>
    <cellStyle name="표준 37 51 2" xfId="3449"/>
    <cellStyle name="표준 37 52" xfId="1523"/>
    <cellStyle name="표준 37 52 2" xfId="3450"/>
    <cellStyle name="표준 37 53" xfId="1524"/>
    <cellStyle name="표준 37 53 2" xfId="3451"/>
    <cellStyle name="표준 37 54" xfId="1525"/>
    <cellStyle name="표준 37 54 2" xfId="3452"/>
    <cellStyle name="표준 37 55" xfId="1526"/>
    <cellStyle name="표준 37 55 2" xfId="3453"/>
    <cellStyle name="표준 37 56" xfId="1527"/>
    <cellStyle name="표준 37 56 2" xfId="3454"/>
    <cellStyle name="표준 37 57" xfId="1528"/>
    <cellStyle name="표준 37 57 2" xfId="3455"/>
    <cellStyle name="표준 37 58" xfId="1529"/>
    <cellStyle name="표준 37 58 2" xfId="3456"/>
    <cellStyle name="표준 37 59" xfId="1530"/>
    <cellStyle name="표준 37 59 2" xfId="3457"/>
    <cellStyle name="표준 37 6" xfId="1531"/>
    <cellStyle name="표준 37 6 2" xfId="3458"/>
    <cellStyle name="표준 37 60" xfId="1532"/>
    <cellStyle name="표준 37 60 2" xfId="3459"/>
    <cellStyle name="표준 37 61" xfId="1533"/>
    <cellStyle name="표준 37 61 2" xfId="3460"/>
    <cellStyle name="표준 37 62" xfId="1534"/>
    <cellStyle name="표준 37 62 2" xfId="3461"/>
    <cellStyle name="표준 37 63" xfId="1535"/>
    <cellStyle name="표준 37 63 2" xfId="3462"/>
    <cellStyle name="표준 37 64" xfId="1536"/>
    <cellStyle name="표준 37 64 2" xfId="3463"/>
    <cellStyle name="표준 37 65" xfId="1537"/>
    <cellStyle name="표준 37 65 2" xfId="3464"/>
    <cellStyle name="표준 37 66" xfId="1538"/>
    <cellStyle name="표준 37 66 2" xfId="3465"/>
    <cellStyle name="표준 37 67" xfId="1539"/>
    <cellStyle name="표준 37 67 2" xfId="3466"/>
    <cellStyle name="표준 37 68" xfId="1540"/>
    <cellStyle name="표준 37 68 2" xfId="3467"/>
    <cellStyle name="표준 37 69" xfId="1541"/>
    <cellStyle name="표준 37 69 2" xfId="3468"/>
    <cellStyle name="표준 37 7" xfId="1542"/>
    <cellStyle name="표준 37 7 2" xfId="3469"/>
    <cellStyle name="표준 37 70" xfId="1543"/>
    <cellStyle name="표준 37 70 2" xfId="3470"/>
    <cellStyle name="표준 37 71" xfId="1544"/>
    <cellStyle name="표준 37 71 2" xfId="3471"/>
    <cellStyle name="표준 37 72" xfId="1545"/>
    <cellStyle name="표준 37 72 2" xfId="3472"/>
    <cellStyle name="표준 37 73" xfId="1546"/>
    <cellStyle name="표준 37 73 2" xfId="3473"/>
    <cellStyle name="표준 37 74" xfId="1547"/>
    <cellStyle name="표준 37 74 2" xfId="3474"/>
    <cellStyle name="표준 37 75" xfId="1548"/>
    <cellStyle name="표준 37 75 2" xfId="3475"/>
    <cellStyle name="표준 37 76" xfId="1549"/>
    <cellStyle name="표준 37 76 2" xfId="3476"/>
    <cellStyle name="표준 37 77" xfId="1550"/>
    <cellStyle name="표준 37 77 2" xfId="3477"/>
    <cellStyle name="표준 37 78" xfId="1551"/>
    <cellStyle name="표준 37 78 2" xfId="3478"/>
    <cellStyle name="표준 37 79" xfId="1552"/>
    <cellStyle name="표준 37 79 2" xfId="3479"/>
    <cellStyle name="표준 37 8" xfId="1553"/>
    <cellStyle name="표준 37 8 2" xfId="3480"/>
    <cellStyle name="표준 37 80" xfId="1554"/>
    <cellStyle name="표준 37 80 2" xfId="3481"/>
    <cellStyle name="표준 37 81" xfId="1555"/>
    <cellStyle name="표준 37 81 2" xfId="3482"/>
    <cellStyle name="표준 37 82" xfId="1556"/>
    <cellStyle name="표준 37 82 2" xfId="3483"/>
    <cellStyle name="표준 37 83" xfId="1557"/>
    <cellStyle name="표준 37 83 2" xfId="3484"/>
    <cellStyle name="표준 37 84" xfId="1558"/>
    <cellStyle name="표준 37 84 2" xfId="3485"/>
    <cellStyle name="표준 37 85" xfId="1559"/>
    <cellStyle name="표준 37 85 2" xfId="3486"/>
    <cellStyle name="표준 37 86" xfId="1560"/>
    <cellStyle name="표준 37 86 2" xfId="3487"/>
    <cellStyle name="표준 37 87" xfId="1561"/>
    <cellStyle name="표준 37 87 2" xfId="3488"/>
    <cellStyle name="표준 37 88" xfId="1562"/>
    <cellStyle name="표준 37 88 2" xfId="3489"/>
    <cellStyle name="표준 37 89" xfId="1563"/>
    <cellStyle name="표준 37 89 2" xfId="3490"/>
    <cellStyle name="표준 37 9" xfId="1564"/>
    <cellStyle name="표준 37 9 2" xfId="3491"/>
    <cellStyle name="표준 37 90" xfId="1565"/>
    <cellStyle name="표준 37 90 2" xfId="3492"/>
    <cellStyle name="표준 37 91" xfId="1566"/>
    <cellStyle name="표준 37 91 2" xfId="3493"/>
    <cellStyle name="표준 37 92" xfId="1567"/>
    <cellStyle name="표준 37 92 2" xfId="3494"/>
    <cellStyle name="표준 37 93" xfId="1568"/>
    <cellStyle name="표준 37 93 2" xfId="3495"/>
    <cellStyle name="표준 37 94" xfId="1569"/>
    <cellStyle name="표준 37 94 2" xfId="3496"/>
    <cellStyle name="표준 37 95" xfId="1570"/>
    <cellStyle name="표준 37 95 2" xfId="3497"/>
    <cellStyle name="표준 37 96" xfId="4100"/>
    <cellStyle name="표준 38" xfId="4030"/>
    <cellStyle name="표준 38 10" xfId="1571"/>
    <cellStyle name="표준 38 10 2" xfId="3498"/>
    <cellStyle name="표준 38 11" xfId="1572"/>
    <cellStyle name="표준 38 11 2" xfId="3499"/>
    <cellStyle name="표준 38 12" xfId="1573"/>
    <cellStyle name="표준 38 12 2" xfId="3500"/>
    <cellStyle name="표준 38 13" xfId="1574"/>
    <cellStyle name="표준 38 13 2" xfId="3501"/>
    <cellStyle name="표준 38 14" xfId="1575"/>
    <cellStyle name="표준 38 14 2" xfId="3502"/>
    <cellStyle name="표준 38 15" xfId="1576"/>
    <cellStyle name="표준 38 15 2" xfId="3503"/>
    <cellStyle name="표준 38 16" xfId="1577"/>
    <cellStyle name="표준 38 16 2" xfId="3504"/>
    <cellStyle name="표준 38 17" xfId="1578"/>
    <cellStyle name="표준 38 17 2" xfId="3505"/>
    <cellStyle name="표준 38 18" xfId="1579"/>
    <cellStyle name="표준 38 18 2" xfId="3506"/>
    <cellStyle name="표준 38 19" xfId="1580"/>
    <cellStyle name="표준 38 19 2" xfId="3507"/>
    <cellStyle name="표준 38 2" xfId="1581"/>
    <cellStyle name="표준 38 2 2" xfId="3508"/>
    <cellStyle name="표준 38 20" xfId="1582"/>
    <cellStyle name="표준 38 20 2" xfId="3509"/>
    <cellStyle name="표준 38 21" xfId="1583"/>
    <cellStyle name="표준 38 21 2" xfId="3510"/>
    <cellStyle name="표준 38 22" xfId="1584"/>
    <cellStyle name="표준 38 22 2" xfId="3511"/>
    <cellStyle name="표준 38 23" xfId="1585"/>
    <cellStyle name="표준 38 23 2" xfId="3512"/>
    <cellStyle name="표준 38 24" xfId="1586"/>
    <cellStyle name="표준 38 24 2" xfId="3513"/>
    <cellStyle name="표준 38 25" xfId="1587"/>
    <cellStyle name="표준 38 25 2" xfId="3514"/>
    <cellStyle name="표준 38 26" xfId="1588"/>
    <cellStyle name="표준 38 26 2" xfId="3515"/>
    <cellStyle name="표준 38 27" xfId="1589"/>
    <cellStyle name="표준 38 27 2" xfId="3516"/>
    <cellStyle name="표준 38 28" xfId="1590"/>
    <cellStyle name="표준 38 28 2" xfId="3517"/>
    <cellStyle name="표준 38 29" xfId="1591"/>
    <cellStyle name="표준 38 29 2" xfId="3518"/>
    <cellStyle name="표준 38 3" xfId="1592"/>
    <cellStyle name="표준 38 3 2" xfId="3519"/>
    <cellStyle name="표준 38 30" xfId="1593"/>
    <cellStyle name="표준 38 30 2" xfId="3520"/>
    <cellStyle name="표준 38 31" xfId="1594"/>
    <cellStyle name="표준 38 31 2" xfId="3521"/>
    <cellStyle name="표준 38 32" xfId="1595"/>
    <cellStyle name="표준 38 32 2" xfId="3522"/>
    <cellStyle name="표준 38 33" xfId="1596"/>
    <cellStyle name="표준 38 33 2" xfId="3523"/>
    <cellStyle name="표준 38 34" xfId="1597"/>
    <cellStyle name="표준 38 34 2" xfId="3524"/>
    <cellStyle name="표준 38 35" xfId="1598"/>
    <cellStyle name="표준 38 35 2" xfId="3525"/>
    <cellStyle name="표준 38 36" xfId="1599"/>
    <cellStyle name="표준 38 36 2" xfId="3526"/>
    <cellStyle name="표준 38 37" xfId="1600"/>
    <cellStyle name="표준 38 37 2" xfId="3527"/>
    <cellStyle name="표준 38 38" xfId="1601"/>
    <cellStyle name="표준 38 38 2" xfId="3528"/>
    <cellStyle name="표준 38 39" xfId="1602"/>
    <cellStyle name="표준 38 39 2" xfId="3529"/>
    <cellStyle name="표준 38 4" xfId="1603"/>
    <cellStyle name="표준 38 4 2" xfId="3530"/>
    <cellStyle name="표준 38 40" xfId="1604"/>
    <cellStyle name="표준 38 40 2" xfId="3531"/>
    <cellStyle name="표준 38 41" xfId="1605"/>
    <cellStyle name="표준 38 41 2" xfId="3532"/>
    <cellStyle name="표준 38 42" xfId="1606"/>
    <cellStyle name="표준 38 42 2" xfId="3533"/>
    <cellStyle name="표준 38 43" xfId="1607"/>
    <cellStyle name="표준 38 43 2" xfId="3534"/>
    <cellStyle name="표준 38 44" xfId="1608"/>
    <cellStyle name="표준 38 44 2" xfId="3535"/>
    <cellStyle name="표준 38 45" xfId="1609"/>
    <cellStyle name="표준 38 45 2" xfId="3536"/>
    <cellStyle name="표준 38 46" xfId="1610"/>
    <cellStyle name="표준 38 46 2" xfId="3537"/>
    <cellStyle name="표준 38 47" xfId="1611"/>
    <cellStyle name="표준 38 47 2" xfId="3538"/>
    <cellStyle name="표준 38 48" xfId="1612"/>
    <cellStyle name="표준 38 48 2" xfId="3539"/>
    <cellStyle name="표준 38 49" xfId="1613"/>
    <cellStyle name="표준 38 49 2" xfId="3540"/>
    <cellStyle name="표준 38 5" xfId="1614"/>
    <cellStyle name="표준 38 5 2" xfId="3541"/>
    <cellStyle name="표준 38 50" xfId="1615"/>
    <cellStyle name="표준 38 50 2" xfId="3542"/>
    <cellStyle name="표준 38 51" xfId="1616"/>
    <cellStyle name="표준 38 51 2" xfId="3543"/>
    <cellStyle name="표준 38 52" xfId="1617"/>
    <cellStyle name="표준 38 52 2" xfId="3544"/>
    <cellStyle name="표준 38 53" xfId="1618"/>
    <cellStyle name="표준 38 53 2" xfId="3545"/>
    <cellStyle name="표준 38 54" xfId="1619"/>
    <cellStyle name="표준 38 54 2" xfId="3546"/>
    <cellStyle name="표준 38 55" xfId="1620"/>
    <cellStyle name="표준 38 55 2" xfId="3547"/>
    <cellStyle name="표준 38 56" xfId="1621"/>
    <cellStyle name="표준 38 56 2" xfId="3548"/>
    <cellStyle name="표준 38 57" xfId="1622"/>
    <cellStyle name="표준 38 57 2" xfId="3549"/>
    <cellStyle name="표준 38 58" xfId="1623"/>
    <cellStyle name="표준 38 58 2" xfId="3550"/>
    <cellStyle name="표준 38 59" xfId="1624"/>
    <cellStyle name="표준 38 59 2" xfId="3551"/>
    <cellStyle name="표준 38 6" xfId="1625"/>
    <cellStyle name="표준 38 6 2" xfId="3552"/>
    <cellStyle name="표준 38 60" xfId="1626"/>
    <cellStyle name="표준 38 60 2" xfId="3553"/>
    <cellStyle name="표준 38 61" xfId="1627"/>
    <cellStyle name="표준 38 61 2" xfId="3554"/>
    <cellStyle name="표준 38 62" xfId="1628"/>
    <cellStyle name="표준 38 62 2" xfId="3555"/>
    <cellStyle name="표준 38 63" xfId="1629"/>
    <cellStyle name="표준 38 63 2" xfId="3556"/>
    <cellStyle name="표준 38 64" xfId="1630"/>
    <cellStyle name="표준 38 64 2" xfId="3557"/>
    <cellStyle name="표준 38 65" xfId="1631"/>
    <cellStyle name="표준 38 65 2" xfId="3558"/>
    <cellStyle name="표준 38 66" xfId="1632"/>
    <cellStyle name="표준 38 66 2" xfId="3559"/>
    <cellStyle name="표준 38 67" xfId="1633"/>
    <cellStyle name="표준 38 67 2" xfId="3560"/>
    <cellStyle name="표준 38 68" xfId="1634"/>
    <cellStyle name="표준 38 68 2" xfId="3561"/>
    <cellStyle name="표준 38 69" xfId="1635"/>
    <cellStyle name="표준 38 69 2" xfId="3562"/>
    <cellStyle name="표준 38 7" xfId="1636"/>
    <cellStyle name="표준 38 7 2" xfId="3563"/>
    <cellStyle name="표준 38 70" xfId="1637"/>
    <cellStyle name="표준 38 70 2" xfId="3564"/>
    <cellStyle name="표준 38 71" xfId="1638"/>
    <cellStyle name="표준 38 71 2" xfId="3565"/>
    <cellStyle name="표준 38 72" xfId="1639"/>
    <cellStyle name="표준 38 72 2" xfId="3566"/>
    <cellStyle name="표준 38 73" xfId="1640"/>
    <cellStyle name="표준 38 73 2" xfId="3567"/>
    <cellStyle name="표준 38 74" xfId="1641"/>
    <cellStyle name="표준 38 74 2" xfId="3568"/>
    <cellStyle name="표준 38 75" xfId="1642"/>
    <cellStyle name="표준 38 75 2" xfId="3569"/>
    <cellStyle name="표준 38 76" xfId="1643"/>
    <cellStyle name="표준 38 76 2" xfId="3570"/>
    <cellStyle name="표준 38 77" xfId="1644"/>
    <cellStyle name="표준 38 77 2" xfId="3571"/>
    <cellStyle name="표준 38 78" xfId="1645"/>
    <cellStyle name="표준 38 78 2" xfId="3572"/>
    <cellStyle name="표준 38 79" xfId="1646"/>
    <cellStyle name="표준 38 79 2" xfId="3573"/>
    <cellStyle name="표준 38 8" xfId="1647"/>
    <cellStyle name="표준 38 8 2" xfId="3574"/>
    <cellStyle name="표준 38 80" xfId="1648"/>
    <cellStyle name="표준 38 80 2" xfId="3575"/>
    <cellStyle name="표준 38 81" xfId="1649"/>
    <cellStyle name="표준 38 81 2" xfId="3576"/>
    <cellStyle name="표준 38 82" xfId="1650"/>
    <cellStyle name="표준 38 82 2" xfId="3577"/>
    <cellStyle name="표준 38 83" xfId="1651"/>
    <cellStyle name="표준 38 83 2" xfId="3578"/>
    <cellStyle name="표준 38 84" xfId="1652"/>
    <cellStyle name="표준 38 84 2" xfId="3579"/>
    <cellStyle name="표준 38 85" xfId="1653"/>
    <cellStyle name="표준 38 85 2" xfId="3580"/>
    <cellStyle name="표준 38 86" xfId="1654"/>
    <cellStyle name="표준 38 86 2" xfId="3581"/>
    <cellStyle name="표준 38 87" xfId="1655"/>
    <cellStyle name="표준 38 87 2" xfId="3582"/>
    <cellStyle name="표준 38 88" xfId="1656"/>
    <cellStyle name="표준 38 88 2" xfId="3583"/>
    <cellStyle name="표준 38 89" xfId="1657"/>
    <cellStyle name="표준 38 89 2" xfId="3584"/>
    <cellStyle name="표준 38 9" xfId="1658"/>
    <cellStyle name="표준 38 9 2" xfId="3585"/>
    <cellStyle name="표준 38 90" xfId="1659"/>
    <cellStyle name="표준 38 90 2" xfId="3586"/>
    <cellStyle name="표준 38 91" xfId="1660"/>
    <cellStyle name="표준 38 91 2" xfId="3587"/>
    <cellStyle name="표준 38 92" xfId="1661"/>
    <cellStyle name="표준 38 92 2" xfId="3588"/>
    <cellStyle name="표준 38 93" xfId="1662"/>
    <cellStyle name="표준 38 93 2" xfId="3589"/>
    <cellStyle name="표준 38 94" xfId="1663"/>
    <cellStyle name="표준 38 94 2" xfId="3590"/>
    <cellStyle name="표준 38 95" xfId="1664"/>
    <cellStyle name="표준 38 95 2" xfId="3591"/>
    <cellStyle name="표준 38 96" xfId="4101"/>
    <cellStyle name="표준 39" xfId="4031"/>
    <cellStyle name="표준 39 10" xfId="1665"/>
    <cellStyle name="표준 39 10 2" xfId="3592"/>
    <cellStyle name="표준 39 11" xfId="1666"/>
    <cellStyle name="표준 39 11 2" xfId="3593"/>
    <cellStyle name="표준 39 12" xfId="1667"/>
    <cellStyle name="표준 39 12 2" xfId="3594"/>
    <cellStyle name="표준 39 13" xfId="1668"/>
    <cellStyle name="표준 39 13 2" xfId="3595"/>
    <cellStyle name="표준 39 14" xfId="1669"/>
    <cellStyle name="표준 39 14 2" xfId="3596"/>
    <cellStyle name="표준 39 15" xfId="1670"/>
    <cellStyle name="표준 39 15 2" xfId="3597"/>
    <cellStyle name="표준 39 16" xfId="1671"/>
    <cellStyle name="표준 39 16 2" xfId="3598"/>
    <cellStyle name="표준 39 17" xfId="1672"/>
    <cellStyle name="표준 39 17 2" xfId="3599"/>
    <cellStyle name="표준 39 18" xfId="1673"/>
    <cellStyle name="표준 39 18 2" xfId="3600"/>
    <cellStyle name="표준 39 19" xfId="1674"/>
    <cellStyle name="표준 39 19 2" xfId="3601"/>
    <cellStyle name="표준 39 2" xfId="1675"/>
    <cellStyle name="표준 39 2 2" xfId="3602"/>
    <cellStyle name="표준 39 20" xfId="1676"/>
    <cellStyle name="표준 39 20 2" xfId="3603"/>
    <cellStyle name="표준 39 21" xfId="1677"/>
    <cellStyle name="표준 39 21 2" xfId="3604"/>
    <cellStyle name="표준 39 22" xfId="1678"/>
    <cellStyle name="표준 39 22 2" xfId="3605"/>
    <cellStyle name="표준 39 23" xfId="1679"/>
    <cellStyle name="표준 39 23 2" xfId="3606"/>
    <cellStyle name="표준 39 24" xfId="1680"/>
    <cellStyle name="표준 39 24 2" xfId="3607"/>
    <cellStyle name="표준 39 25" xfId="1681"/>
    <cellStyle name="표준 39 25 2" xfId="3608"/>
    <cellStyle name="표준 39 26" xfId="1682"/>
    <cellStyle name="표준 39 26 2" xfId="3609"/>
    <cellStyle name="표준 39 27" xfId="1683"/>
    <cellStyle name="표준 39 27 2" xfId="3610"/>
    <cellStyle name="표준 39 28" xfId="1684"/>
    <cellStyle name="표준 39 28 2" xfId="3611"/>
    <cellStyle name="표준 39 29" xfId="1685"/>
    <cellStyle name="표준 39 29 2" xfId="3612"/>
    <cellStyle name="표준 39 3" xfId="1686"/>
    <cellStyle name="표준 39 3 2" xfId="3613"/>
    <cellStyle name="표준 39 30" xfId="1687"/>
    <cellStyle name="표준 39 30 2" xfId="3614"/>
    <cellStyle name="표준 39 31" xfId="1688"/>
    <cellStyle name="표준 39 31 2" xfId="3615"/>
    <cellStyle name="표준 39 32" xfId="1689"/>
    <cellStyle name="표준 39 32 2" xfId="3616"/>
    <cellStyle name="표준 39 33" xfId="1690"/>
    <cellStyle name="표준 39 33 2" xfId="3617"/>
    <cellStyle name="표준 39 34" xfId="1691"/>
    <cellStyle name="표준 39 34 2" xfId="3618"/>
    <cellStyle name="표준 39 35" xfId="1692"/>
    <cellStyle name="표준 39 35 2" xfId="3619"/>
    <cellStyle name="표준 39 36" xfId="1693"/>
    <cellStyle name="표준 39 36 2" xfId="3620"/>
    <cellStyle name="표준 39 37" xfId="1694"/>
    <cellStyle name="표준 39 37 2" xfId="3621"/>
    <cellStyle name="표준 39 38" xfId="1695"/>
    <cellStyle name="표준 39 38 2" xfId="3622"/>
    <cellStyle name="표준 39 39" xfId="1696"/>
    <cellStyle name="표준 39 39 2" xfId="3623"/>
    <cellStyle name="표준 39 4" xfId="1697"/>
    <cellStyle name="표준 39 4 2" xfId="3624"/>
    <cellStyle name="표준 39 40" xfId="1698"/>
    <cellStyle name="표준 39 40 2" xfId="3625"/>
    <cellStyle name="표준 39 41" xfId="1699"/>
    <cellStyle name="표준 39 41 2" xfId="3626"/>
    <cellStyle name="표준 39 42" xfId="1700"/>
    <cellStyle name="표준 39 42 2" xfId="3627"/>
    <cellStyle name="표준 39 43" xfId="1701"/>
    <cellStyle name="표준 39 43 2" xfId="3628"/>
    <cellStyle name="표준 39 44" xfId="1702"/>
    <cellStyle name="표준 39 44 2" xfId="3629"/>
    <cellStyle name="표준 39 45" xfId="1703"/>
    <cellStyle name="표준 39 45 2" xfId="3630"/>
    <cellStyle name="표준 39 46" xfId="1704"/>
    <cellStyle name="표준 39 46 2" xfId="3631"/>
    <cellStyle name="표준 39 47" xfId="1705"/>
    <cellStyle name="표준 39 47 2" xfId="3632"/>
    <cellStyle name="표준 39 48" xfId="1706"/>
    <cellStyle name="표준 39 48 2" xfId="3633"/>
    <cellStyle name="표준 39 49" xfId="1707"/>
    <cellStyle name="표준 39 49 2" xfId="3634"/>
    <cellStyle name="표준 39 5" xfId="1708"/>
    <cellStyle name="표준 39 5 2" xfId="3635"/>
    <cellStyle name="표준 39 50" xfId="1709"/>
    <cellStyle name="표준 39 50 2" xfId="3636"/>
    <cellStyle name="표준 39 51" xfId="1710"/>
    <cellStyle name="표준 39 51 2" xfId="3637"/>
    <cellStyle name="표준 39 52" xfId="1711"/>
    <cellStyle name="표준 39 52 2" xfId="3638"/>
    <cellStyle name="표준 39 53" xfId="1712"/>
    <cellStyle name="표준 39 53 2" xfId="3639"/>
    <cellStyle name="표준 39 54" xfId="1713"/>
    <cellStyle name="표준 39 54 2" xfId="3640"/>
    <cellStyle name="표준 39 55" xfId="1714"/>
    <cellStyle name="표준 39 55 2" xfId="3641"/>
    <cellStyle name="표준 39 56" xfId="1715"/>
    <cellStyle name="표준 39 56 2" xfId="3642"/>
    <cellStyle name="표준 39 57" xfId="1716"/>
    <cellStyle name="표준 39 57 2" xfId="3643"/>
    <cellStyle name="표준 39 58" xfId="1717"/>
    <cellStyle name="표준 39 58 2" xfId="3644"/>
    <cellStyle name="표준 39 59" xfId="1718"/>
    <cellStyle name="표준 39 59 2" xfId="3645"/>
    <cellStyle name="표준 39 6" xfId="1719"/>
    <cellStyle name="표준 39 6 2" xfId="3646"/>
    <cellStyle name="표준 39 60" xfId="1720"/>
    <cellStyle name="표준 39 60 2" xfId="3647"/>
    <cellStyle name="표준 39 61" xfId="1721"/>
    <cellStyle name="표준 39 61 2" xfId="3648"/>
    <cellStyle name="표준 39 62" xfId="1722"/>
    <cellStyle name="표준 39 62 2" xfId="3649"/>
    <cellStyle name="표준 39 63" xfId="1723"/>
    <cellStyle name="표준 39 63 2" xfId="3650"/>
    <cellStyle name="표준 39 64" xfId="1724"/>
    <cellStyle name="표준 39 64 2" xfId="3651"/>
    <cellStyle name="표준 39 65" xfId="1725"/>
    <cellStyle name="표준 39 65 2" xfId="3652"/>
    <cellStyle name="표준 39 66" xfId="1726"/>
    <cellStyle name="표준 39 66 2" xfId="3653"/>
    <cellStyle name="표준 39 67" xfId="1727"/>
    <cellStyle name="표준 39 67 2" xfId="3654"/>
    <cellStyle name="표준 39 68" xfId="1728"/>
    <cellStyle name="표준 39 68 2" xfId="3655"/>
    <cellStyle name="표준 39 69" xfId="1729"/>
    <cellStyle name="표준 39 69 2" xfId="3656"/>
    <cellStyle name="표준 39 7" xfId="1730"/>
    <cellStyle name="표준 39 7 2" xfId="3657"/>
    <cellStyle name="표준 39 70" xfId="1731"/>
    <cellStyle name="표준 39 70 2" xfId="3658"/>
    <cellStyle name="표준 39 71" xfId="1732"/>
    <cellStyle name="표준 39 71 2" xfId="3659"/>
    <cellStyle name="표준 39 72" xfId="1733"/>
    <cellStyle name="표준 39 72 2" xfId="3660"/>
    <cellStyle name="표준 39 73" xfId="1734"/>
    <cellStyle name="표준 39 73 2" xfId="3661"/>
    <cellStyle name="표준 39 74" xfId="1735"/>
    <cellStyle name="표준 39 74 2" xfId="3662"/>
    <cellStyle name="표준 39 75" xfId="1736"/>
    <cellStyle name="표준 39 75 2" xfId="3663"/>
    <cellStyle name="표준 39 76" xfId="1737"/>
    <cellStyle name="표준 39 76 2" xfId="3664"/>
    <cellStyle name="표준 39 77" xfId="1738"/>
    <cellStyle name="표준 39 77 2" xfId="3665"/>
    <cellStyle name="표준 39 78" xfId="1739"/>
    <cellStyle name="표준 39 78 2" xfId="3666"/>
    <cellStyle name="표준 39 79" xfId="1740"/>
    <cellStyle name="표준 39 79 2" xfId="3667"/>
    <cellStyle name="표준 39 8" xfId="1741"/>
    <cellStyle name="표준 39 8 2" xfId="3668"/>
    <cellStyle name="표준 39 80" xfId="1742"/>
    <cellStyle name="표준 39 80 2" xfId="3669"/>
    <cellStyle name="표준 39 81" xfId="1743"/>
    <cellStyle name="표준 39 81 2" xfId="3670"/>
    <cellStyle name="표준 39 82" xfId="1744"/>
    <cellStyle name="표준 39 82 2" xfId="3671"/>
    <cellStyle name="표준 39 83" xfId="1745"/>
    <cellStyle name="표준 39 83 2" xfId="3672"/>
    <cellStyle name="표준 39 84" xfId="1746"/>
    <cellStyle name="표준 39 84 2" xfId="3673"/>
    <cellStyle name="표준 39 85" xfId="1747"/>
    <cellStyle name="표준 39 85 2" xfId="3674"/>
    <cellStyle name="표준 39 86" xfId="1748"/>
    <cellStyle name="표준 39 86 2" xfId="3675"/>
    <cellStyle name="표준 39 87" xfId="1749"/>
    <cellStyle name="표준 39 87 2" xfId="3676"/>
    <cellStyle name="표준 39 88" xfId="1750"/>
    <cellStyle name="표준 39 88 2" xfId="3677"/>
    <cellStyle name="표준 39 89" xfId="1751"/>
    <cellStyle name="표준 39 89 2" xfId="3678"/>
    <cellStyle name="표준 39 9" xfId="1752"/>
    <cellStyle name="표준 39 9 2" xfId="3679"/>
    <cellStyle name="표준 39 90" xfId="1753"/>
    <cellStyle name="표준 39 90 2" xfId="3680"/>
    <cellStyle name="표준 39 91" xfId="1754"/>
    <cellStyle name="표준 39 91 2" xfId="3681"/>
    <cellStyle name="표준 39 92" xfId="1755"/>
    <cellStyle name="표준 39 92 2" xfId="3682"/>
    <cellStyle name="표준 39 93" xfId="1756"/>
    <cellStyle name="표준 39 93 2" xfId="3683"/>
    <cellStyle name="표준 39 94" xfId="1757"/>
    <cellStyle name="표준 39 94 2" xfId="3684"/>
    <cellStyle name="표준 39 95" xfId="1758"/>
    <cellStyle name="표준 39 95 2" xfId="3685"/>
    <cellStyle name="표준 39 96" xfId="4102"/>
    <cellStyle name="표준 4" xfId="1759"/>
    <cellStyle name="표준 4 2" xfId="3686"/>
    <cellStyle name="표준 40" xfId="4032"/>
    <cellStyle name="표준 40 10" xfId="1760"/>
    <cellStyle name="표준 40 10 2" xfId="3687"/>
    <cellStyle name="표준 40 11" xfId="1761"/>
    <cellStyle name="표준 40 11 2" xfId="3688"/>
    <cellStyle name="표준 40 12" xfId="1762"/>
    <cellStyle name="표준 40 12 2" xfId="3689"/>
    <cellStyle name="표준 40 13" xfId="1763"/>
    <cellStyle name="표준 40 13 2" xfId="3690"/>
    <cellStyle name="표준 40 14" xfId="1764"/>
    <cellStyle name="표준 40 14 2" xfId="3691"/>
    <cellStyle name="표준 40 15" xfId="1765"/>
    <cellStyle name="표준 40 15 2" xfId="3692"/>
    <cellStyle name="표준 40 16" xfId="1766"/>
    <cellStyle name="표준 40 16 2" xfId="3693"/>
    <cellStyle name="표준 40 17" xfId="1767"/>
    <cellStyle name="표준 40 17 2" xfId="3694"/>
    <cellStyle name="표준 40 18" xfId="1768"/>
    <cellStyle name="표준 40 18 2" xfId="3695"/>
    <cellStyle name="표준 40 19" xfId="1769"/>
    <cellStyle name="표준 40 19 2" xfId="3696"/>
    <cellStyle name="표준 40 2" xfId="1770"/>
    <cellStyle name="표준 40 2 2" xfId="3697"/>
    <cellStyle name="표준 40 20" xfId="1771"/>
    <cellStyle name="표준 40 20 2" xfId="3698"/>
    <cellStyle name="표준 40 21" xfId="1772"/>
    <cellStyle name="표준 40 21 2" xfId="3699"/>
    <cellStyle name="표준 40 22" xfId="1773"/>
    <cellStyle name="표준 40 22 2" xfId="3700"/>
    <cellStyle name="표준 40 23" xfId="1774"/>
    <cellStyle name="표준 40 23 2" xfId="3701"/>
    <cellStyle name="표준 40 24" xfId="1775"/>
    <cellStyle name="표준 40 24 2" xfId="3702"/>
    <cellStyle name="표준 40 25" xfId="1776"/>
    <cellStyle name="표준 40 25 2" xfId="3703"/>
    <cellStyle name="표준 40 26" xfId="1777"/>
    <cellStyle name="표준 40 26 2" xfId="3704"/>
    <cellStyle name="표준 40 27" xfId="1778"/>
    <cellStyle name="표준 40 27 2" xfId="3705"/>
    <cellStyle name="표준 40 28" xfId="1779"/>
    <cellStyle name="표준 40 28 2" xfId="3706"/>
    <cellStyle name="표준 40 29" xfId="1780"/>
    <cellStyle name="표준 40 29 2" xfId="3707"/>
    <cellStyle name="표준 40 3" xfId="1781"/>
    <cellStyle name="표준 40 3 2" xfId="3708"/>
    <cellStyle name="표준 40 30" xfId="1782"/>
    <cellStyle name="표준 40 30 2" xfId="3709"/>
    <cellStyle name="표준 40 31" xfId="1783"/>
    <cellStyle name="표준 40 31 2" xfId="3710"/>
    <cellStyle name="표준 40 32" xfId="1784"/>
    <cellStyle name="표준 40 32 2" xfId="3711"/>
    <cellStyle name="표준 40 33" xfId="1785"/>
    <cellStyle name="표준 40 33 2" xfId="3712"/>
    <cellStyle name="표준 40 34" xfId="1786"/>
    <cellStyle name="표준 40 34 2" xfId="3713"/>
    <cellStyle name="표준 40 35" xfId="1787"/>
    <cellStyle name="표준 40 35 2" xfId="3714"/>
    <cellStyle name="표준 40 36" xfId="1788"/>
    <cellStyle name="표준 40 36 2" xfId="3715"/>
    <cellStyle name="표준 40 37" xfId="1789"/>
    <cellStyle name="표준 40 37 2" xfId="3716"/>
    <cellStyle name="표준 40 38" xfId="1790"/>
    <cellStyle name="표준 40 38 2" xfId="3717"/>
    <cellStyle name="표준 40 39" xfId="1791"/>
    <cellStyle name="표준 40 39 2" xfId="3718"/>
    <cellStyle name="표준 40 4" xfId="1792"/>
    <cellStyle name="표준 40 4 2" xfId="3719"/>
    <cellStyle name="표준 40 40" xfId="1793"/>
    <cellStyle name="표준 40 40 2" xfId="3720"/>
    <cellStyle name="표준 40 41" xfId="1794"/>
    <cellStyle name="표준 40 41 2" xfId="3721"/>
    <cellStyle name="표준 40 42" xfId="1795"/>
    <cellStyle name="표준 40 42 2" xfId="3722"/>
    <cellStyle name="표준 40 43" xfId="1796"/>
    <cellStyle name="표준 40 43 2" xfId="3723"/>
    <cellStyle name="표준 40 44" xfId="1797"/>
    <cellStyle name="표준 40 44 2" xfId="3724"/>
    <cellStyle name="표준 40 45" xfId="1798"/>
    <cellStyle name="표준 40 45 2" xfId="3725"/>
    <cellStyle name="표준 40 46" xfId="1799"/>
    <cellStyle name="표준 40 46 2" xfId="3726"/>
    <cellStyle name="표준 40 47" xfId="1800"/>
    <cellStyle name="표준 40 47 2" xfId="3727"/>
    <cellStyle name="표준 40 48" xfId="1801"/>
    <cellStyle name="표준 40 48 2" xfId="3728"/>
    <cellStyle name="표준 40 49" xfId="1802"/>
    <cellStyle name="표준 40 49 2" xfId="3729"/>
    <cellStyle name="표준 40 5" xfId="1803"/>
    <cellStyle name="표준 40 5 2" xfId="3730"/>
    <cellStyle name="표준 40 50" xfId="1804"/>
    <cellStyle name="표준 40 50 2" xfId="3731"/>
    <cellStyle name="표준 40 51" xfId="1805"/>
    <cellStyle name="표준 40 51 2" xfId="3732"/>
    <cellStyle name="표준 40 52" xfId="1806"/>
    <cellStyle name="표준 40 52 2" xfId="3733"/>
    <cellStyle name="표준 40 53" xfId="1807"/>
    <cellStyle name="표준 40 53 2" xfId="3734"/>
    <cellStyle name="표준 40 54" xfId="1808"/>
    <cellStyle name="표준 40 54 2" xfId="3735"/>
    <cellStyle name="표준 40 55" xfId="1809"/>
    <cellStyle name="표준 40 55 2" xfId="3736"/>
    <cellStyle name="표준 40 56" xfId="1810"/>
    <cellStyle name="표준 40 56 2" xfId="3737"/>
    <cellStyle name="표준 40 57" xfId="1811"/>
    <cellStyle name="표준 40 57 2" xfId="3738"/>
    <cellStyle name="표준 40 58" xfId="1812"/>
    <cellStyle name="표준 40 58 2" xfId="3739"/>
    <cellStyle name="표준 40 59" xfId="1813"/>
    <cellStyle name="표준 40 59 2" xfId="3740"/>
    <cellStyle name="표준 40 6" xfId="1814"/>
    <cellStyle name="표준 40 6 2" xfId="3741"/>
    <cellStyle name="표준 40 60" xfId="1815"/>
    <cellStyle name="표준 40 60 2" xfId="3742"/>
    <cellStyle name="표준 40 61" xfId="1816"/>
    <cellStyle name="표준 40 61 2" xfId="3743"/>
    <cellStyle name="표준 40 62" xfId="1817"/>
    <cellStyle name="표준 40 62 2" xfId="3744"/>
    <cellStyle name="표준 40 63" xfId="1818"/>
    <cellStyle name="표준 40 63 2" xfId="3745"/>
    <cellStyle name="표준 40 64" xfId="1819"/>
    <cellStyle name="표준 40 64 2" xfId="3746"/>
    <cellStyle name="표준 40 65" xfId="1820"/>
    <cellStyle name="표준 40 65 2" xfId="3747"/>
    <cellStyle name="표준 40 66" xfId="1821"/>
    <cellStyle name="표준 40 66 2" xfId="3748"/>
    <cellStyle name="표준 40 67" xfId="1822"/>
    <cellStyle name="표준 40 67 2" xfId="3749"/>
    <cellStyle name="표준 40 68" xfId="1823"/>
    <cellStyle name="표준 40 68 2" xfId="3750"/>
    <cellStyle name="표준 40 69" xfId="1824"/>
    <cellStyle name="표준 40 69 2" xfId="3751"/>
    <cellStyle name="표준 40 7" xfId="1825"/>
    <cellStyle name="표준 40 7 2" xfId="3752"/>
    <cellStyle name="표준 40 70" xfId="1826"/>
    <cellStyle name="표준 40 70 2" xfId="3753"/>
    <cellStyle name="표준 40 71" xfId="1827"/>
    <cellStyle name="표준 40 71 2" xfId="3754"/>
    <cellStyle name="표준 40 72" xfId="1828"/>
    <cellStyle name="표준 40 72 2" xfId="3755"/>
    <cellStyle name="표준 40 73" xfId="1829"/>
    <cellStyle name="표준 40 73 2" xfId="3756"/>
    <cellStyle name="표준 40 74" xfId="1830"/>
    <cellStyle name="표준 40 74 2" xfId="3757"/>
    <cellStyle name="표준 40 75" xfId="1831"/>
    <cellStyle name="표준 40 75 2" xfId="3758"/>
    <cellStyle name="표준 40 76" xfId="1832"/>
    <cellStyle name="표준 40 76 2" xfId="3759"/>
    <cellStyle name="표준 40 77" xfId="1833"/>
    <cellStyle name="표준 40 77 2" xfId="3760"/>
    <cellStyle name="표준 40 78" xfId="1834"/>
    <cellStyle name="표준 40 78 2" xfId="3761"/>
    <cellStyle name="표준 40 79" xfId="1835"/>
    <cellStyle name="표준 40 79 2" xfId="3762"/>
    <cellStyle name="표준 40 8" xfId="1836"/>
    <cellStyle name="표준 40 8 2" xfId="3763"/>
    <cellStyle name="표준 40 80" xfId="1837"/>
    <cellStyle name="표준 40 80 2" xfId="3764"/>
    <cellStyle name="표준 40 81" xfId="1838"/>
    <cellStyle name="표준 40 81 2" xfId="3765"/>
    <cellStyle name="표준 40 82" xfId="1839"/>
    <cellStyle name="표준 40 82 2" xfId="3766"/>
    <cellStyle name="표준 40 83" xfId="1840"/>
    <cellStyle name="표준 40 83 2" xfId="3767"/>
    <cellStyle name="표준 40 84" xfId="1841"/>
    <cellStyle name="표준 40 84 2" xfId="3768"/>
    <cellStyle name="표준 40 85" xfId="1842"/>
    <cellStyle name="표준 40 85 2" xfId="3769"/>
    <cellStyle name="표준 40 86" xfId="1843"/>
    <cellStyle name="표준 40 86 2" xfId="3770"/>
    <cellStyle name="표준 40 87" xfId="1844"/>
    <cellStyle name="표준 40 87 2" xfId="3771"/>
    <cellStyle name="표준 40 88" xfId="1845"/>
    <cellStyle name="표준 40 88 2" xfId="3772"/>
    <cellStyle name="표준 40 89" xfId="1846"/>
    <cellStyle name="표준 40 89 2" xfId="3773"/>
    <cellStyle name="표준 40 9" xfId="1847"/>
    <cellStyle name="표준 40 9 2" xfId="3774"/>
    <cellStyle name="표준 40 90" xfId="1848"/>
    <cellStyle name="표준 40 90 2" xfId="3775"/>
    <cellStyle name="표준 40 91" xfId="1849"/>
    <cellStyle name="표준 40 91 2" xfId="3776"/>
    <cellStyle name="표준 40 92" xfId="1850"/>
    <cellStyle name="표준 40 92 2" xfId="3777"/>
    <cellStyle name="표준 40 93" xfId="1851"/>
    <cellStyle name="표준 40 93 2" xfId="3778"/>
    <cellStyle name="표준 40 94" xfId="1852"/>
    <cellStyle name="표준 40 94 2" xfId="3779"/>
    <cellStyle name="표준 40 95" xfId="1853"/>
    <cellStyle name="표준 40 95 2" xfId="3780"/>
    <cellStyle name="표준 40 96" xfId="4103"/>
    <cellStyle name="표준 41" xfId="4033"/>
    <cellStyle name="표준 41 10" xfId="1854"/>
    <cellStyle name="표준 41 10 2" xfId="3781"/>
    <cellStyle name="표준 41 11" xfId="1855"/>
    <cellStyle name="표준 41 11 2" xfId="3782"/>
    <cellStyle name="표준 41 12" xfId="1856"/>
    <cellStyle name="표준 41 12 2" xfId="3783"/>
    <cellStyle name="표준 41 13" xfId="1857"/>
    <cellStyle name="표준 41 13 2" xfId="3784"/>
    <cellStyle name="표준 41 14" xfId="1858"/>
    <cellStyle name="표준 41 14 2" xfId="3785"/>
    <cellStyle name="표준 41 15" xfId="1859"/>
    <cellStyle name="표준 41 15 2" xfId="3786"/>
    <cellStyle name="표준 41 16" xfId="1860"/>
    <cellStyle name="표준 41 16 2" xfId="3787"/>
    <cellStyle name="표준 41 17" xfId="1861"/>
    <cellStyle name="표준 41 17 2" xfId="3788"/>
    <cellStyle name="표준 41 18" xfId="1862"/>
    <cellStyle name="표준 41 18 2" xfId="3789"/>
    <cellStyle name="표준 41 19" xfId="1863"/>
    <cellStyle name="표준 41 19 2" xfId="3790"/>
    <cellStyle name="표준 41 2" xfId="1864"/>
    <cellStyle name="표준 41 2 2" xfId="3791"/>
    <cellStyle name="표준 41 20" xfId="1865"/>
    <cellStyle name="표준 41 20 2" xfId="3792"/>
    <cellStyle name="표준 41 21" xfId="1866"/>
    <cellStyle name="표준 41 21 2" xfId="3793"/>
    <cellStyle name="표준 41 22" xfId="1867"/>
    <cellStyle name="표준 41 22 2" xfId="3794"/>
    <cellStyle name="표준 41 23" xfId="1868"/>
    <cellStyle name="표준 41 23 2" xfId="3795"/>
    <cellStyle name="표준 41 24" xfId="1869"/>
    <cellStyle name="표준 41 24 2" xfId="3796"/>
    <cellStyle name="표준 41 25" xfId="1870"/>
    <cellStyle name="표준 41 25 2" xfId="3797"/>
    <cellStyle name="표준 41 26" xfId="1871"/>
    <cellStyle name="표준 41 26 2" xfId="3798"/>
    <cellStyle name="표준 41 27" xfId="1872"/>
    <cellStyle name="표준 41 27 2" xfId="3799"/>
    <cellStyle name="표준 41 28" xfId="1873"/>
    <cellStyle name="표준 41 28 2" xfId="3800"/>
    <cellStyle name="표준 41 29" xfId="1874"/>
    <cellStyle name="표준 41 29 2" xfId="3801"/>
    <cellStyle name="표준 41 3" xfId="1875"/>
    <cellStyle name="표준 41 3 2" xfId="3802"/>
    <cellStyle name="표준 41 30" xfId="1876"/>
    <cellStyle name="표준 41 30 2" xfId="3803"/>
    <cellStyle name="표준 41 31" xfId="1877"/>
    <cellStyle name="표준 41 31 2" xfId="3804"/>
    <cellStyle name="표준 41 32" xfId="1878"/>
    <cellStyle name="표준 41 32 2" xfId="3805"/>
    <cellStyle name="표준 41 33" xfId="1879"/>
    <cellStyle name="표준 41 33 2" xfId="3806"/>
    <cellStyle name="표준 41 34" xfId="1880"/>
    <cellStyle name="표준 41 34 2" xfId="3807"/>
    <cellStyle name="표준 41 35" xfId="1881"/>
    <cellStyle name="표준 41 35 2" xfId="3808"/>
    <cellStyle name="표준 41 36" xfId="1882"/>
    <cellStyle name="표준 41 36 2" xfId="3809"/>
    <cellStyle name="표준 41 37" xfId="1883"/>
    <cellStyle name="표준 41 37 2" xfId="3810"/>
    <cellStyle name="표준 41 38" xfId="1884"/>
    <cellStyle name="표준 41 38 2" xfId="3811"/>
    <cellStyle name="표준 41 39" xfId="1885"/>
    <cellStyle name="표준 41 39 2" xfId="3812"/>
    <cellStyle name="표준 41 4" xfId="1886"/>
    <cellStyle name="표준 41 4 2" xfId="3813"/>
    <cellStyle name="표준 41 40" xfId="1887"/>
    <cellStyle name="표준 41 40 2" xfId="3814"/>
    <cellStyle name="표준 41 41" xfId="1888"/>
    <cellStyle name="표준 41 41 2" xfId="3815"/>
    <cellStyle name="표준 41 42" xfId="1889"/>
    <cellStyle name="표준 41 42 2" xfId="3816"/>
    <cellStyle name="표준 41 43" xfId="1890"/>
    <cellStyle name="표준 41 43 2" xfId="3817"/>
    <cellStyle name="표준 41 44" xfId="1891"/>
    <cellStyle name="표준 41 44 2" xfId="3818"/>
    <cellStyle name="표준 41 45" xfId="1892"/>
    <cellStyle name="표준 41 45 2" xfId="3819"/>
    <cellStyle name="표준 41 46" xfId="1893"/>
    <cellStyle name="표준 41 46 2" xfId="3820"/>
    <cellStyle name="표준 41 47" xfId="1894"/>
    <cellStyle name="표준 41 47 2" xfId="3821"/>
    <cellStyle name="표준 41 48" xfId="1895"/>
    <cellStyle name="표준 41 48 2" xfId="3822"/>
    <cellStyle name="표준 41 49" xfId="1896"/>
    <cellStyle name="표준 41 49 2" xfId="3823"/>
    <cellStyle name="표준 41 5" xfId="1897"/>
    <cellStyle name="표준 41 5 2" xfId="3824"/>
    <cellStyle name="표준 41 50" xfId="1898"/>
    <cellStyle name="표준 41 50 2" xfId="3825"/>
    <cellStyle name="표준 41 51" xfId="1899"/>
    <cellStyle name="표준 41 51 2" xfId="3826"/>
    <cellStyle name="표준 41 52" xfId="1900"/>
    <cellStyle name="표준 41 52 2" xfId="3827"/>
    <cellStyle name="표준 41 53" xfId="1901"/>
    <cellStyle name="표준 41 53 2" xfId="3828"/>
    <cellStyle name="표준 41 54" xfId="1902"/>
    <cellStyle name="표준 41 54 2" xfId="3829"/>
    <cellStyle name="표준 41 55" xfId="1903"/>
    <cellStyle name="표준 41 55 2" xfId="3830"/>
    <cellStyle name="표준 41 56" xfId="1904"/>
    <cellStyle name="표준 41 56 2" xfId="3831"/>
    <cellStyle name="표준 41 57" xfId="1905"/>
    <cellStyle name="표준 41 57 2" xfId="3832"/>
    <cellStyle name="표준 41 58" xfId="1906"/>
    <cellStyle name="표준 41 58 2" xfId="3833"/>
    <cellStyle name="표준 41 59" xfId="1907"/>
    <cellStyle name="표준 41 59 2" xfId="3834"/>
    <cellStyle name="표준 41 6" xfId="1908"/>
    <cellStyle name="표준 41 6 2" xfId="3835"/>
    <cellStyle name="표준 41 60" xfId="1909"/>
    <cellStyle name="표준 41 60 2" xfId="3836"/>
    <cellStyle name="표준 41 61" xfId="1910"/>
    <cellStyle name="표준 41 61 2" xfId="3837"/>
    <cellStyle name="표준 41 62" xfId="1911"/>
    <cellStyle name="표준 41 62 2" xfId="3838"/>
    <cellStyle name="표준 41 63" xfId="1912"/>
    <cellStyle name="표준 41 63 2" xfId="3839"/>
    <cellStyle name="표준 41 64" xfId="1913"/>
    <cellStyle name="표준 41 64 2" xfId="3840"/>
    <cellStyle name="표준 41 65" xfId="1914"/>
    <cellStyle name="표준 41 65 2" xfId="3841"/>
    <cellStyle name="표준 41 66" xfId="1915"/>
    <cellStyle name="표준 41 66 2" xfId="3842"/>
    <cellStyle name="표준 41 67" xfId="1916"/>
    <cellStyle name="표준 41 67 2" xfId="3843"/>
    <cellStyle name="표준 41 68" xfId="1917"/>
    <cellStyle name="표준 41 68 2" xfId="3844"/>
    <cellStyle name="표준 41 69" xfId="1918"/>
    <cellStyle name="표준 41 69 2" xfId="3845"/>
    <cellStyle name="표준 41 7" xfId="1919"/>
    <cellStyle name="표준 41 7 2" xfId="3846"/>
    <cellStyle name="표준 41 70" xfId="1920"/>
    <cellStyle name="표준 41 70 2" xfId="3847"/>
    <cellStyle name="표준 41 71" xfId="1921"/>
    <cellStyle name="표준 41 71 2" xfId="3848"/>
    <cellStyle name="표준 41 72" xfId="1922"/>
    <cellStyle name="표준 41 72 2" xfId="3849"/>
    <cellStyle name="표준 41 73" xfId="1923"/>
    <cellStyle name="표준 41 73 2" xfId="3850"/>
    <cellStyle name="표준 41 74" xfId="1924"/>
    <cellStyle name="표준 41 74 2" xfId="3851"/>
    <cellStyle name="표준 41 75" xfId="1925"/>
    <cellStyle name="표준 41 75 2" xfId="3852"/>
    <cellStyle name="표준 41 76" xfId="1926"/>
    <cellStyle name="표준 41 76 2" xfId="3853"/>
    <cellStyle name="표준 41 77" xfId="1927"/>
    <cellStyle name="표준 41 77 2" xfId="3854"/>
    <cellStyle name="표준 41 78" xfId="1928"/>
    <cellStyle name="표준 41 78 2" xfId="3855"/>
    <cellStyle name="표준 41 79" xfId="1929"/>
    <cellStyle name="표준 41 79 2" xfId="3856"/>
    <cellStyle name="표준 41 8" xfId="1930"/>
    <cellStyle name="표준 41 8 2" xfId="3857"/>
    <cellStyle name="표준 41 80" xfId="1931"/>
    <cellStyle name="표준 41 80 2" xfId="3858"/>
    <cellStyle name="표준 41 81" xfId="1932"/>
    <cellStyle name="표준 41 81 2" xfId="3859"/>
    <cellStyle name="표준 41 82" xfId="1933"/>
    <cellStyle name="표준 41 82 2" xfId="3860"/>
    <cellStyle name="표준 41 83" xfId="1934"/>
    <cellStyle name="표준 41 83 2" xfId="3861"/>
    <cellStyle name="표준 41 84" xfId="1935"/>
    <cellStyle name="표준 41 84 2" xfId="3862"/>
    <cellStyle name="표준 41 85" xfId="1936"/>
    <cellStyle name="표준 41 85 2" xfId="3863"/>
    <cellStyle name="표준 41 86" xfId="1937"/>
    <cellStyle name="표준 41 86 2" xfId="3864"/>
    <cellStyle name="표준 41 87" xfId="1938"/>
    <cellStyle name="표준 41 87 2" xfId="3865"/>
    <cellStyle name="표준 41 88" xfId="1939"/>
    <cellStyle name="표준 41 88 2" xfId="3866"/>
    <cellStyle name="표준 41 89" xfId="1940"/>
    <cellStyle name="표준 41 89 2" xfId="3867"/>
    <cellStyle name="표준 41 9" xfId="1941"/>
    <cellStyle name="표준 41 9 2" xfId="3868"/>
    <cellStyle name="표준 41 90" xfId="1942"/>
    <cellStyle name="표준 41 90 2" xfId="3869"/>
    <cellStyle name="표준 41 91" xfId="1943"/>
    <cellStyle name="표준 41 91 2" xfId="3870"/>
    <cellStyle name="표준 41 92" xfId="1944"/>
    <cellStyle name="표준 41 92 2" xfId="3871"/>
    <cellStyle name="표준 41 93" xfId="1945"/>
    <cellStyle name="표준 41 93 2" xfId="3872"/>
    <cellStyle name="표준 41 94" xfId="1946"/>
    <cellStyle name="표준 41 94 2" xfId="3873"/>
    <cellStyle name="표준 41 95" xfId="1947"/>
    <cellStyle name="표준 41 95 2" xfId="3874"/>
    <cellStyle name="표준 41 96" xfId="4104"/>
    <cellStyle name="표준 42" xfId="4034"/>
    <cellStyle name="표준 42 2" xfId="4105"/>
    <cellStyle name="표준 43" xfId="4035"/>
    <cellStyle name="표준 43 2" xfId="4106"/>
    <cellStyle name="표준 44" xfId="4036"/>
    <cellStyle name="표준 44 2" xfId="4107"/>
    <cellStyle name="표준 45" xfId="4037"/>
    <cellStyle name="표준 45 2" xfId="4108"/>
    <cellStyle name="표준 46" xfId="4038"/>
    <cellStyle name="표준 46 2" xfId="4109"/>
    <cellStyle name="표준 47" xfId="4039"/>
    <cellStyle name="표준 47 2" xfId="4110"/>
    <cellStyle name="표준 48" xfId="4040"/>
    <cellStyle name="표준 48 2" xfId="4111"/>
    <cellStyle name="표준 49" xfId="4041"/>
    <cellStyle name="표준 49 2" xfId="4112"/>
    <cellStyle name="표준 5" xfId="1948"/>
    <cellStyle name="표준 5 2" xfId="3875"/>
    <cellStyle name="표준 5 2 2" xfId="4017"/>
    <cellStyle name="표준 5 2 3" xfId="3980"/>
    <cellStyle name="표준 5 2 3 2" xfId="4078"/>
    <cellStyle name="표준 5 2_표4" xfId="4005"/>
    <cellStyle name="표준 5 3" xfId="4012"/>
    <cellStyle name="표준 5 4" xfId="3961"/>
    <cellStyle name="표준 5 4 2" xfId="4059"/>
    <cellStyle name="표준 5_표4" xfId="4004"/>
    <cellStyle name="표준 50" xfId="4042"/>
    <cellStyle name="표준 50 2" xfId="4113"/>
    <cellStyle name="표준 51" xfId="4043"/>
    <cellStyle name="표준 51 2" xfId="4114"/>
    <cellStyle name="표준 52" xfId="4044"/>
    <cellStyle name="표준 52 2" xfId="4115"/>
    <cellStyle name="표준 53" xfId="4045"/>
    <cellStyle name="표준 53 2" xfId="4116"/>
    <cellStyle name="표준 54" xfId="4118"/>
    <cellStyle name="표준 6" xfId="1949"/>
    <cellStyle name="표준 6 2" xfId="3876"/>
    <cellStyle name="표준 7" xfId="1950"/>
    <cellStyle name="표준 7 2" xfId="3877"/>
    <cellStyle name="표준 7 2 2" xfId="4018"/>
    <cellStyle name="표준 7 2 3" xfId="3983"/>
    <cellStyle name="표준 7 2 3 2" xfId="4081"/>
    <cellStyle name="표준 7 2_표4" xfId="4007"/>
    <cellStyle name="표준 7 3" xfId="4013"/>
    <cellStyle name="표준 7 4" xfId="3964"/>
    <cellStyle name="표준 7 4 2" xfId="4062"/>
    <cellStyle name="표준 7_표4" xfId="4006"/>
    <cellStyle name="표준 8" xfId="1951"/>
    <cellStyle name="표준 8 2" xfId="3878"/>
    <cellStyle name="표준 9" xfId="1952"/>
    <cellStyle name="표준 9 2" xfId="3879"/>
  </cellStyles>
  <dxfs count="0"/>
  <tableStyles count="0" defaultTableStyle="TableStyleMedium9" defaultPivotStyle="PivotStyleLight16"/>
  <colors>
    <mruColors>
      <color rgb="FFFFFFCC"/>
      <color rgb="FFE2ABFB"/>
      <color rgb="FF99CCFF"/>
      <color rgb="FFF8FFE5"/>
      <color rgb="FF99CC00"/>
      <color rgb="FFCCCCFF"/>
      <color rgb="FFF6B616"/>
      <color rgb="FFFE9CB8"/>
      <color rgb="FFFF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2"/>
  <sheetViews>
    <sheetView tabSelected="1" view="pageBreakPreview" zoomScale="110" zoomScaleNormal="90" zoomScaleSheetLayoutView="110" workbookViewId="0">
      <pane xSplit="2" ySplit="4" topLeftCell="C5" activePane="bottomRight" state="frozen"/>
      <selection pane="topRight" activeCell="E1" sqref="E1"/>
      <selection pane="bottomLeft" activeCell="A6" sqref="A6"/>
      <selection pane="bottomRight" sqref="A1:G1"/>
    </sheetView>
  </sheetViews>
  <sheetFormatPr defaultColWidth="8.88671875" defaultRowHeight="13.5"/>
  <cols>
    <col min="1" max="1" width="7.6640625" style="3" customWidth="1"/>
    <col min="2" max="2" width="12.109375" style="3" customWidth="1"/>
    <col min="3" max="5" width="9.77734375" style="187" customWidth="1"/>
    <col min="6" max="6" width="10.77734375" style="187" customWidth="1"/>
    <col min="7" max="7" width="9.77734375" style="187" customWidth="1"/>
    <col min="8" max="8" width="9.88671875" style="187" customWidth="1"/>
    <col min="9" max="19" width="9.77734375" style="187" customWidth="1"/>
    <col min="20" max="21" width="9.77734375" style="188" customWidth="1"/>
    <col min="22" max="37" width="9.77734375" style="187" customWidth="1"/>
    <col min="38" max="39" width="9.77734375" style="189" customWidth="1"/>
    <col min="40" max="44" width="9.77734375" style="187" customWidth="1"/>
    <col min="45" max="65" width="0" style="3" hidden="1" customWidth="1"/>
    <col min="66" max="16384" width="8.88671875" style="3"/>
  </cols>
  <sheetData>
    <row r="1" spans="1:65" s="2" customFormat="1" ht="31.5" customHeight="1">
      <c r="A1" s="315" t="s">
        <v>310</v>
      </c>
      <c r="B1" s="315"/>
      <c r="C1" s="315"/>
      <c r="D1" s="315"/>
      <c r="E1" s="315"/>
      <c r="F1" s="315"/>
      <c r="G1" s="315"/>
      <c r="H1" s="174" t="s">
        <v>309</v>
      </c>
      <c r="I1" s="174" t="s">
        <v>292</v>
      </c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5"/>
      <c r="AD1" s="175"/>
      <c r="AE1" s="175"/>
      <c r="AF1" s="175"/>
      <c r="AG1" s="175"/>
      <c r="AH1" s="174"/>
      <c r="AI1" s="174"/>
      <c r="AJ1" s="174"/>
      <c r="AK1" s="174"/>
      <c r="AL1" s="176"/>
      <c r="AM1" s="176"/>
      <c r="AN1" s="175"/>
      <c r="AO1" s="175"/>
      <c r="AP1" s="175"/>
      <c r="AQ1" s="175"/>
      <c r="AR1" s="175"/>
    </row>
    <row r="2" spans="1:65" ht="21" thickBot="1">
      <c r="A2" s="46" t="s">
        <v>291</v>
      </c>
      <c r="B2" s="314" t="s">
        <v>333</v>
      </c>
      <c r="C2" s="177" t="s">
        <v>309</v>
      </c>
      <c r="D2" s="178"/>
      <c r="E2" s="179"/>
      <c r="F2" s="178"/>
      <c r="G2" s="177" t="s">
        <v>295</v>
      </c>
      <c r="H2" s="177"/>
      <c r="I2" s="177"/>
      <c r="J2" s="180"/>
      <c r="K2" s="177"/>
      <c r="L2" s="177"/>
      <c r="M2" s="180"/>
      <c r="N2" s="177"/>
      <c r="O2" s="177"/>
      <c r="P2" s="177"/>
      <c r="Q2" s="177"/>
      <c r="R2" s="180"/>
      <c r="S2" s="177"/>
      <c r="T2" s="177"/>
      <c r="U2" s="177"/>
      <c r="V2" s="177"/>
      <c r="W2" s="180"/>
      <c r="X2" s="180"/>
      <c r="Y2" s="177"/>
      <c r="Z2" s="177"/>
      <c r="AA2" s="180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81"/>
      <c r="AM2" s="181"/>
      <c r="AN2" s="177"/>
      <c r="AO2" s="177"/>
      <c r="AP2" s="177"/>
      <c r="AQ2" s="177"/>
      <c r="AR2" s="177"/>
    </row>
    <row r="3" spans="1:65" s="40" customFormat="1" ht="24.75" customHeight="1">
      <c r="A3" s="164" t="s">
        <v>0</v>
      </c>
      <c r="B3" s="156" t="s">
        <v>293</v>
      </c>
      <c r="C3" s="182" t="s">
        <v>311</v>
      </c>
      <c r="D3" s="183" t="s">
        <v>289</v>
      </c>
      <c r="E3" s="183" t="s">
        <v>290</v>
      </c>
      <c r="F3" s="184" t="s">
        <v>3</v>
      </c>
      <c r="G3" s="184" t="s">
        <v>271</v>
      </c>
      <c r="H3" s="184" t="s">
        <v>272</v>
      </c>
      <c r="I3" s="184" t="s">
        <v>273</v>
      </c>
      <c r="J3" s="184" t="s">
        <v>325</v>
      </c>
      <c r="K3" s="184" t="s">
        <v>324</v>
      </c>
      <c r="L3" s="184" t="s">
        <v>326</v>
      </c>
      <c r="M3" s="184" t="s">
        <v>4</v>
      </c>
      <c r="N3" s="184" t="s">
        <v>274</v>
      </c>
      <c r="O3" s="185" t="s">
        <v>275</v>
      </c>
      <c r="P3" s="185" t="s">
        <v>322</v>
      </c>
      <c r="Q3" s="184" t="s">
        <v>323</v>
      </c>
      <c r="R3" s="184" t="s">
        <v>5</v>
      </c>
      <c r="S3" s="184" t="s">
        <v>6</v>
      </c>
      <c r="T3" s="184" t="s">
        <v>276</v>
      </c>
      <c r="U3" s="184" t="s">
        <v>277</v>
      </c>
      <c r="V3" s="184" t="s">
        <v>7</v>
      </c>
      <c r="W3" s="184" t="s">
        <v>8</v>
      </c>
      <c r="X3" s="184" t="s">
        <v>278</v>
      </c>
      <c r="Y3" s="184" t="s">
        <v>9</v>
      </c>
      <c r="Z3" s="184" t="s">
        <v>10</v>
      </c>
      <c r="AA3" s="184" t="s">
        <v>11</v>
      </c>
      <c r="AB3" s="184" t="s">
        <v>12</v>
      </c>
      <c r="AC3" s="184" t="s">
        <v>279</v>
      </c>
      <c r="AD3" s="184" t="s">
        <v>280</v>
      </c>
      <c r="AE3" s="184" t="s">
        <v>281</v>
      </c>
      <c r="AF3" s="184" t="s">
        <v>282</v>
      </c>
      <c r="AG3" s="184" t="s">
        <v>13</v>
      </c>
      <c r="AH3" s="184" t="s">
        <v>283</v>
      </c>
      <c r="AI3" s="184" t="s">
        <v>284</v>
      </c>
      <c r="AJ3" s="184" t="s">
        <v>14</v>
      </c>
      <c r="AK3" s="184" t="s">
        <v>15</v>
      </c>
      <c r="AL3" s="184" t="s">
        <v>16</v>
      </c>
      <c r="AM3" s="184" t="s">
        <v>285</v>
      </c>
      <c r="AN3" s="184" t="s">
        <v>17</v>
      </c>
      <c r="AO3" s="184" t="s">
        <v>18</v>
      </c>
      <c r="AP3" s="184" t="s">
        <v>19</v>
      </c>
      <c r="AQ3" s="184" t="s">
        <v>286</v>
      </c>
      <c r="AR3" s="184" t="s">
        <v>20</v>
      </c>
    </row>
    <row r="4" spans="1:65" s="41" customFormat="1" ht="15" customHeight="1">
      <c r="A4" s="252" t="s">
        <v>296</v>
      </c>
      <c r="B4" s="233">
        <f>SUM(C4:E4)</f>
        <v>1090269</v>
      </c>
      <c r="C4" s="233">
        <f>SUM(C5,C16,C27,C38,C49,C60,C71,C82,C93,C104,C115)</f>
        <v>285039</v>
      </c>
      <c r="D4" s="233">
        <f t="shared" ref="D4:AR4" si="0">SUM(D5,D16,D27,D38,D49,D60,D71,D82,D93,D104,D115)</f>
        <v>434289</v>
      </c>
      <c r="E4" s="233">
        <f t="shared" si="0"/>
        <v>370941</v>
      </c>
      <c r="F4" s="233">
        <f t="shared" si="0"/>
        <v>30834</v>
      </c>
      <c r="G4" s="233">
        <f t="shared" si="0"/>
        <v>34589</v>
      </c>
      <c r="H4" s="233">
        <f t="shared" si="0"/>
        <v>18682</v>
      </c>
      <c r="I4" s="233">
        <f t="shared" si="0"/>
        <v>23442</v>
      </c>
      <c r="J4" s="233">
        <f t="shared" si="0"/>
        <v>21503</v>
      </c>
      <c r="K4" s="233">
        <f t="shared" si="0"/>
        <v>7475</v>
      </c>
      <c r="L4" s="233">
        <f t="shared" si="0"/>
        <v>7533</v>
      </c>
      <c r="M4" s="233">
        <f t="shared" si="0"/>
        <v>26716</v>
      </c>
      <c r="N4" s="233">
        <f t="shared" si="0"/>
        <v>34650</v>
      </c>
      <c r="O4" s="233">
        <f t="shared" si="0"/>
        <v>15775</v>
      </c>
      <c r="P4" s="233">
        <f t="shared" si="0"/>
        <v>13382</v>
      </c>
      <c r="Q4" s="233">
        <f t="shared" si="0"/>
        <v>38192</v>
      </c>
      <c r="R4" s="233">
        <f t="shared" si="0"/>
        <v>12266</v>
      </c>
      <c r="S4" s="233">
        <f t="shared" si="0"/>
        <v>35975</v>
      </c>
      <c r="T4" s="233">
        <f t="shared" si="0"/>
        <v>34172</v>
      </c>
      <c r="U4" s="233">
        <f t="shared" si="0"/>
        <v>19112</v>
      </c>
      <c r="V4" s="233">
        <f t="shared" si="0"/>
        <v>39842</v>
      </c>
      <c r="W4" s="233">
        <f t="shared" si="0"/>
        <v>12460</v>
      </c>
      <c r="X4" s="233">
        <f t="shared" si="0"/>
        <v>32396</v>
      </c>
      <c r="Y4" s="233">
        <f t="shared" si="0"/>
        <v>20644</v>
      </c>
      <c r="Z4" s="233">
        <f t="shared" si="0"/>
        <v>24515</v>
      </c>
      <c r="AA4" s="233">
        <f t="shared" si="0"/>
        <v>38274</v>
      </c>
      <c r="AB4" s="233">
        <f t="shared" si="0"/>
        <v>33520</v>
      </c>
      <c r="AC4" s="233">
        <f t="shared" si="0"/>
        <v>30772</v>
      </c>
      <c r="AD4" s="233">
        <f t="shared" si="0"/>
        <v>25996</v>
      </c>
      <c r="AE4" s="233">
        <f t="shared" si="0"/>
        <v>27615</v>
      </c>
      <c r="AF4" s="233">
        <f t="shared" si="0"/>
        <v>22802</v>
      </c>
      <c r="AG4" s="233">
        <f t="shared" si="0"/>
        <v>36194</v>
      </c>
      <c r="AH4" s="233">
        <f t="shared" si="0"/>
        <v>31820</v>
      </c>
      <c r="AI4" s="233">
        <f t="shared" si="0"/>
        <v>41239</v>
      </c>
      <c r="AJ4" s="233">
        <f t="shared" si="0"/>
        <v>41012</v>
      </c>
      <c r="AK4" s="233">
        <f t="shared" si="0"/>
        <v>28944</v>
      </c>
      <c r="AL4" s="233">
        <f t="shared" si="0"/>
        <v>17010</v>
      </c>
      <c r="AM4" s="233">
        <f t="shared" si="0"/>
        <v>26336</v>
      </c>
      <c r="AN4" s="233">
        <f t="shared" si="0"/>
        <v>50751</v>
      </c>
      <c r="AO4" s="233">
        <f t="shared" si="0"/>
        <v>19612</v>
      </c>
      <c r="AP4" s="233">
        <f t="shared" si="0"/>
        <v>32468</v>
      </c>
      <c r="AQ4" s="233">
        <f t="shared" si="0"/>
        <v>27192</v>
      </c>
      <c r="AR4" s="233">
        <f t="shared" si="0"/>
        <v>54557</v>
      </c>
      <c r="AS4" s="233">
        <f t="shared" ref="AS4:BI4" si="1">SUM(AS5,AS16,AS27,AS38,AS49,AS60,AS71,AS82,AS93,AS104,AS115)</f>
        <v>49932</v>
      </c>
      <c r="AT4" s="233">
        <f t="shared" si="1"/>
        <v>44164</v>
      </c>
      <c r="AU4" s="233">
        <f t="shared" si="1"/>
        <v>0</v>
      </c>
      <c r="AV4" s="233">
        <f t="shared" si="1"/>
        <v>0</v>
      </c>
      <c r="AW4" s="233">
        <f t="shared" si="1"/>
        <v>0</v>
      </c>
      <c r="AX4" s="233">
        <f t="shared" si="1"/>
        <v>0</v>
      </c>
      <c r="AY4" s="233">
        <f t="shared" si="1"/>
        <v>0</v>
      </c>
      <c r="AZ4" s="233">
        <f t="shared" si="1"/>
        <v>0</v>
      </c>
      <c r="BA4" s="233">
        <f t="shared" si="1"/>
        <v>0</v>
      </c>
      <c r="BB4" s="233">
        <f t="shared" si="1"/>
        <v>0</v>
      </c>
      <c r="BC4" s="233">
        <f t="shared" si="1"/>
        <v>0</v>
      </c>
      <c r="BD4" s="233">
        <f t="shared" si="1"/>
        <v>0</v>
      </c>
      <c r="BE4" s="233">
        <f t="shared" si="1"/>
        <v>0</v>
      </c>
      <c r="BF4" s="233">
        <f t="shared" si="1"/>
        <v>0</v>
      </c>
      <c r="BG4" s="233">
        <f t="shared" si="1"/>
        <v>0</v>
      </c>
      <c r="BH4" s="233">
        <f t="shared" si="1"/>
        <v>0</v>
      </c>
      <c r="BI4" s="233">
        <f t="shared" si="1"/>
        <v>0</v>
      </c>
    </row>
    <row r="5" spans="1:65" s="41" customFormat="1" ht="15" customHeight="1">
      <c r="A5" s="253" t="s">
        <v>298</v>
      </c>
      <c r="B5" s="213">
        <f>SUM(C5:E5)</f>
        <v>71129</v>
      </c>
      <c r="C5" s="213">
        <f>SUM(C6:C15)</f>
        <v>17616</v>
      </c>
      <c r="D5" s="213">
        <f t="shared" ref="D5:AR5" si="2">SUM(D6:D15)</f>
        <v>26370</v>
      </c>
      <c r="E5" s="213">
        <f>SUM(E6:E15)</f>
        <v>27143</v>
      </c>
      <c r="F5" s="213">
        <f>SUM(F6:F15)</f>
        <v>1146</v>
      </c>
      <c r="G5" s="213">
        <f>SUM(G6:G15)</f>
        <v>2341</v>
      </c>
      <c r="H5" s="213">
        <f t="shared" si="2"/>
        <v>767</v>
      </c>
      <c r="I5" s="213">
        <f t="shared" si="2"/>
        <v>2063</v>
      </c>
      <c r="J5" s="213">
        <f t="shared" si="2"/>
        <v>1118</v>
      </c>
      <c r="K5" s="213">
        <f t="shared" si="2"/>
        <v>171</v>
      </c>
      <c r="L5" s="213">
        <f t="shared" si="2"/>
        <v>148</v>
      </c>
      <c r="M5" s="213">
        <f t="shared" si="2"/>
        <v>1343</v>
      </c>
      <c r="N5" s="213">
        <f t="shared" si="2"/>
        <v>2707</v>
      </c>
      <c r="O5" s="213">
        <f t="shared" si="2"/>
        <v>858</v>
      </c>
      <c r="P5" s="213">
        <f t="shared" si="2"/>
        <v>758</v>
      </c>
      <c r="Q5" s="213">
        <f t="shared" si="2"/>
        <v>3785</v>
      </c>
      <c r="R5" s="213">
        <f t="shared" si="2"/>
        <v>411</v>
      </c>
      <c r="S5" s="213">
        <f t="shared" si="2"/>
        <v>2124</v>
      </c>
      <c r="T5" s="213">
        <f t="shared" si="2"/>
        <v>2489</v>
      </c>
      <c r="U5" s="213">
        <f t="shared" si="2"/>
        <v>1678</v>
      </c>
      <c r="V5" s="213">
        <f t="shared" si="2"/>
        <v>2547</v>
      </c>
      <c r="W5" s="213">
        <f t="shared" si="2"/>
        <v>563</v>
      </c>
      <c r="X5" s="213">
        <f t="shared" si="2"/>
        <v>1743</v>
      </c>
      <c r="Y5" s="213">
        <f t="shared" si="2"/>
        <v>980</v>
      </c>
      <c r="Z5" s="213">
        <f t="shared" si="2"/>
        <v>1816</v>
      </c>
      <c r="AA5" s="213">
        <f t="shared" si="2"/>
        <v>1871</v>
      </c>
      <c r="AB5" s="213">
        <f t="shared" si="2"/>
        <v>1906</v>
      </c>
      <c r="AC5" s="213">
        <f t="shared" si="2"/>
        <v>1797</v>
      </c>
      <c r="AD5" s="213">
        <f t="shared" si="2"/>
        <v>1232</v>
      </c>
      <c r="AE5" s="213">
        <f t="shared" si="2"/>
        <v>2336</v>
      </c>
      <c r="AF5" s="213">
        <f t="shared" si="2"/>
        <v>1002</v>
      </c>
      <c r="AG5" s="213">
        <f t="shared" si="2"/>
        <v>2286</v>
      </c>
      <c r="AH5" s="213">
        <f t="shared" si="2"/>
        <v>1943</v>
      </c>
      <c r="AI5" s="213">
        <f t="shared" si="2"/>
        <v>3712</v>
      </c>
      <c r="AJ5" s="213">
        <f t="shared" si="2"/>
        <v>2913</v>
      </c>
      <c r="AK5" s="213">
        <f t="shared" si="2"/>
        <v>1737</v>
      </c>
      <c r="AL5" s="213">
        <f t="shared" si="2"/>
        <v>1062</v>
      </c>
      <c r="AM5" s="213">
        <f t="shared" si="2"/>
        <v>1493</v>
      </c>
      <c r="AN5" s="213">
        <f t="shared" si="2"/>
        <v>4157</v>
      </c>
      <c r="AO5" s="213">
        <f t="shared" si="2"/>
        <v>1644</v>
      </c>
      <c r="AP5" s="213">
        <f t="shared" si="2"/>
        <v>2433</v>
      </c>
      <c r="AQ5" s="213">
        <f t="shared" si="2"/>
        <v>1951</v>
      </c>
      <c r="AR5" s="213">
        <f t="shared" si="2"/>
        <v>4098</v>
      </c>
      <c r="AS5" s="213">
        <f t="shared" ref="AS5:BK5" si="3">SUM(AS6:AS15)</f>
        <v>0</v>
      </c>
      <c r="AT5" s="213">
        <f t="shared" si="3"/>
        <v>5014</v>
      </c>
      <c r="AU5" s="213">
        <f t="shared" si="3"/>
        <v>0</v>
      </c>
      <c r="AV5" s="213">
        <f t="shared" si="3"/>
        <v>0</v>
      </c>
      <c r="AW5" s="213">
        <f t="shared" si="3"/>
        <v>0</v>
      </c>
      <c r="AX5" s="213">
        <f t="shared" si="3"/>
        <v>0</v>
      </c>
      <c r="AY5" s="213">
        <f t="shared" si="3"/>
        <v>0</v>
      </c>
      <c r="AZ5" s="213">
        <f t="shared" si="3"/>
        <v>0</v>
      </c>
      <c r="BA5" s="213">
        <f t="shared" si="3"/>
        <v>0</v>
      </c>
      <c r="BB5" s="213">
        <f t="shared" si="3"/>
        <v>0</v>
      </c>
      <c r="BC5" s="213">
        <f t="shared" si="3"/>
        <v>0</v>
      </c>
      <c r="BD5" s="213">
        <f t="shared" si="3"/>
        <v>0</v>
      </c>
      <c r="BE5" s="213">
        <f t="shared" si="3"/>
        <v>0</v>
      </c>
      <c r="BF5" s="213">
        <f t="shared" si="3"/>
        <v>0</v>
      </c>
      <c r="BG5" s="213">
        <f t="shared" si="3"/>
        <v>0</v>
      </c>
      <c r="BH5" s="213">
        <f t="shared" si="3"/>
        <v>0</v>
      </c>
      <c r="BI5" s="213">
        <f t="shared" si="3"/>
        <v>0</v>
      </c>
      <c r="BJ5" s="213">
        <f t="shared" si="3"/>
        <v>0</v>
      </c>
      <c r="BK5" s="213">
        <f t="shared" si="3"/>
        <v>0</v>
      </c>
      <c r="BL5" s="213">
        <f t="shared" ref="BL5:BM5" si="4">SUM(BL6:BL15)</f>
        <v>0</v>
      </c>
      <c r="BM5" s="213">
        <f t="shared" si="4"/>
        <v>0</v>
      </c>
    </row>
    <row r="6" spans="1:65" s="173" customFormat="1" ht="15" customHeight="1">
      <c r="A6" s="254" t="s">
        <v>30</v>
      </c>
      <c r="B6" s="263">
        <f>SUM(C6:E6)</f>
        <v>6164</v>
      </c>
      <c r="C6" s="265">
        <f>SUM(F6:R6)</f>
        <v>1640</v>
      </c>
      <c r="D6" s="267">
        <f>SUM(S6:AG6)</f>
        <v>2238</v>
      </c>
      <c r="E6" s="267">
        <f>SUM(AH6:AR6)</f>
        <v>2286</v>
      </c>
      <c r="F6" s="296">
        <v>101</v>
      </c>
      <c r="G6" s="296">
        <v>217</v>
      </c>
      <c r="H6" s="282">
        <v>57</v>
      </c>
      <c r="I6" s="282">
        <v>149</v>
      </c>
      <c r="J6" s="282">
        <v>114</v>
      </c>
      <c r="K6" s="282">
        <v>17</v>
      </c>
      <c r="L6" s="282">
        <v>10</v>
      </c>
      <c r="M6" s="282">
        <v>135</v>
      </c>
      <c r="N6" s="282">
        <v>259</v>
      </c>
      <c r="O6" s="282">
        <v>111</v>
      </c>
      <c r="P6" s="282">
        <v>98</v>
      </c>
      <c r="Q6" s="282">
        <v>342</v>
      </c>
      <c r="R6" s="282">
        <v>30</v>
      </c>
      <c r="S6" s="282">
        <v>291</v>
      </c>
      <c r="T6" s="282">
        <v>195</v>
      </c>
      <c r="U6" s="282">
        <v>165</v>
      </c>
      <c r="V6" s="282">
        <v>280</v>
      </c>
      <c r="W6" s="282">
        <v>65</v>
      </c>
      <c r="X6" s="282">
        <v>126</v>
      </c>
      <c r="Y6" s="282">
        <v>98</v>
      </c>
      <c r="Z6" s="282">
        <v>155</v>
      </c>
      <c r="AA6" s="282">
        <v>146</v>
      </c>
      <c r="AB6" s="282">
        <v>195</v>
      </c>
      <c r="AC6" s="282">
        <v>84</v>
      </c>
      <c r="AD6" s="282">
        <v>54</v>
      </c>
      <c r="AE6" s="282">
        <v>179</v>
      </c>
      <c r="AF6" s="282">
        <v>77</v>
      </c>
      <c r="AG6" s="282">
        <v>128</v>
      </c>
      <c r="AH6" s="282">
        <v>276</v>
      </c>
      <c r="AI6" s="282">
        <v>313</v>
      </c>
      <c r="AJ6" s="282">
        <v>187</v>
      </c>
      <c r="AK6" s="282">
        <v>161</v>
      </c>
      <c r="AL6" s="282">
        <v>168</v>
      </c>
      <c r="AM6" s="282">
        <v>152</v>
      </c>
      <c r="AN6" s="282">
        <v>330</v>
      </c>
      <c r="AO6" s="282">
        <v>120</v>
      </c>
      <c r="AP6" s="282">
        <v>194</v>
      </c>
      <c r="AQ6" s="282">
        <v>163</v>
      </c>
      <c r="AR6" s="283">
        <v>222</v>
      </c>
      <c r="AS6" s="241" t="s">
        <v>312</v>
      </c>
      <c r="AT6" s="173">
        <v>209</v>
      </c>
    </row>
    <row r="7" spans="1:65" s="42" customFormat="1" ht="15" customHeight="1">
      <c r="A7" s="254" t="s">
        <v>46</v>
      </c>
      <c r="B7" s="263">
        <f t="shared" ref="B7:B15" si="5">SUM(C7:E7)</f>
        <v>5918</v>
      </c>
      <c r="C7" s="265">
        <f t="shared" ref="C7:C15" si="6">SUM(F7:R7)</f>
        <v>1554</v>
      </c>
      <c r="D7" s="267">
        <f t="shared" ref="D7:D15" si="7">SUM(S7:AG7)</f>
        <v>2249</v>
      </c>
      <c r="E7" s="267">
        <f t="shared" ref="E7:E15" si="8">SUM(AH7:AR7)</f>
        <v>2115</v>
      </c>
      <c r="F7" s="296">
        <v>83</v>
      </c>
      <c r="G7" s="296">
        <v>228</v>
      </c>
      <c r="H7" s="282">
        <v>48</v>
      </c>
      <c r="I7" s="282">
        <v>157</v>
      </c>
      <c r="J7" s="282">
        <v>110</v>
      </c>
      <c r="K7" s="282">
        <v>7</v>
      </c>
      <c r="L7" s="282">
        <v>6</v>
      </c>
      <c r="M7" s="282">
        <v>123</v>
      </c>
      <c r="N7" s="282">
        <v>248</v>
      </c>
      <c r="O7" s="282">
        <v>99</v>
      </c>
      <c r="P7" s="282">
        <v>72</v>
      </c>
      <c r="Q7" s="282">
        <v>343</v>
      </c>
      <c r="R7" s="282">
        <v>30</v>
      </c>
      <c r="S7" s="282">
        <v>261</v>
      </c>
      <c r="T7" s="282">
        <v>214</v>
      </c>
      <c r="U7" s="282">
        <v>156</v>
      </c>
      <c r="V7" s="282">
        <v>261</v>
      </c>
      <c r="W7" s="282">
        <v>54</v>
      </c>
      <c r="X7" s="282">
        <v>138</v>
      </c>
      <c r="Y7" s="282">
        <v>72</v>
      </c>
      <c r="Z7" s="282">
        <v>168</v>
      </c>
      <c r="AA7" s="282">
        <v>132</v>
      </c>
      <c r="AB7" s="282">
        <v>186</v>
      </c>
      <c r="AC7" s="282">
        <v>121</v>
      </c>
      <c r="AD7" s="282">
        <v>68</v>
      </c>
      <c r="AE7" s="282">
        <v>198</v>
      </c>
      <c r="AF7" s="282">
        <v>81</v>
      </c>
      <c r="AG7" s="282">
        <v>139</v>
      </c>
      <c r="AH7" s="282">
        <v>177</v>
      </c>
      <c r="AI7" s="282">
        <v>278</v>
      </c>
      <c r="AJ7" s="282">
        <v>231</v>
      </c>
      <c r="AK7" s="282">
        <v>162</v>
      </c>
      <c r="AL7" s="282">
        <v>134</v>
      </c>
      <c r="AM7" s="282">
        <v>119</v>
      </c>
      <c r="AN7" s="282">
        <v>326</v>
      </c>
      <c r="AO7" s="282">
        <v>104</v>
      </c>
      <c r="AP7" s="282">
        <v>189</v>
      </c>
      <c r="AQ7" s="282">
        <v>149</v>
      </c>
      <c r="AR7" s="283">
        <v>246</v>
      </c>
      <c r="AS7" s="241" t="s">
        <v>313</v>
      </c>
      <c r="AT7" s="42">
        <v>292</v>
      </c>
    </row>
    <row r="8" spans="1:65" s="42" customFormat="1" ht="15" customHeight="1">
      <c r="A8" s="254" t="s">
        <v>47</v>
      </c>
      <c r="B8" s="263">
        <f t="shared" si="5"/>
        <v>5569</v>
      </c>
      <c r="C8" s="265">
        <f>SUM(F8:R8)</f>
        <v>1479</v>
      </c>
      <c r="D8" s="267">
        <f t="shared" si="7"/>
        <v>2084</v>
      </c>
      <c r="E8" s="267">
        <f t="shared" si="8"/>
        <v>2006</v>
      </c>
      <c r="F8" s="296">
        <v>95</v>
      </c>
      <c r="G8" s="296">
        <v>233</v>
      </c>
      <c r="H8" s="282">
        <v>46</v>
      </c>
      <c r="I8" s="282">
        <v>128</v>
      </c>
      <c r="J8" s="282">
        <v>104</v>
      </c>
      <c r="K8" s="282">
        <v>11</v>
      </c>
      <c r="L8" s="282">
        <v>9</v>
      </c>
      <c r="M8" s="282">
        <v>109</v>
      </c>
      <c r="N8" s="282">
        <v>228</v>
      </c>
      <c r="O8" s="282">
        <v>75</v>
      </c>
      <c r="P8" s="282">
        <v>80</v>
      </c>
      <c r="Q8" s="282">
        <v>329</v>
      </c>
      <c r="R8" s="282">
        <v>32</v>
      </c>
      <c r="S8" s="282">
        <v>194</v>
      </c>
      <c r="T8" s="282">
        <v>211</v>
      </c>
      <c r="U8" s="282">
        <v>151</v>
      </c>
      <c r="V8" s="282">
        <v>234</v>
      </c>
      <c r="W8" s="282">
        <v>61</v>
      </c>
      <c r="X8" s="282">
        <v>153</v>
      </c>
      <c r="Y8" s="282">
        <v>61</v>
      </c>
      <c r="Z8" s="282">
        <v>142</v>
      </c>
      <c r="AA8" s="282">
        <v>141</v>
      </c>
      <c r="AB8" s="282">
        <v>177</v>
      </c>
      <c r="AC8" s="282">
        <v>108</v>
      </c>
      <c r="AD8" s="282">
        <v>70</v>
      </c>
      <c r="AE8" s="282">
        <v>168</v>
      </c>
      <c r="AF8" s="282">
        <v>80</v>
      </c>
      <c r="AG8" s="282">
        <v>133</v>
      </c>
      <c r="AH8" s="282">
        <v>179</v>
      </c>
      <c r="AI8" s="282">
        <v>253</v>
      </c>
      <c r="AJ8" s="282">
        <v>198</v>
      </c>
      <c r="AK8" s="282">
        <v>148</v>
      </c>
      <c r="AL8" s="282">
        <v>107</v>
      </c>
      <c r="AM8" s="282">
        <v>96</v>
      </c>
      <c r="AN8" s="282">
        <v>343</v>
      </c>
      <c r="AO8" s="282">
        <v>102</v>
      </c>
      <c r="AP8" s="282">
        <v>199</v>
      </c>
      <c r="AQ8" s="282">
        <v>131</v>
      </c>
      <c r="AR8" s="283">
        <v>250</v>
      </c>
      <c r="AS8" s="241" t="s">
        <v>314</v>
      </c>
      <c r="AT8" s="42">
        <v>311</v>
      </c>
    </row>
    <row r="9" spans="1:65" s="42" customFormat="1" ht="15" customHeight="1">
      <c r="A9" s="254" t="s">
        <v>48</v>
      </c>
      <c r="B9" s="263">
        <f t="shared" si="5"/>
        <v>6032</v>
      </c>
      <c r="C9" s="265">
        <f t="shared" si="6"/>
        <v>1541</v>
      </c>
      <c r="D9" s="267">
        <f t="shared" si="7"/>
        <v>2245</v>
      </c>
      <c r="E9" s="267">
        <f t="shared" si="8"/>
        <v>2246</v>
      </c>
      <c r="F9" s="296">
        <v>101</v>
      </c>
      <c r="G9" s="296">
        <v>231</v>
      </c>
      <c r="H9" s="282">
        <v>55</v>
      </c>
      <c r="I9" s="282">
        <v>149</v>
      </c>
      <c r="J9" s="282">
        <v>108</v>
      </c>
      <c r="K9" s="282">
        <v>14</v>
      </c>
      <c r="L9" s="282">
        <v>16</v>
      </c>
      <c r="M9" s="282">
        <v>129</v>
      </c>
      <c r="N9" s="282">
        <v>234</v>
      </c>
      <c r="O9" s="282">
        <v>74</v>
      </c>
      <c r="P9" s="282">
        <v>67</v>
      </c>
      <c r="Q9" s="282">
        <v>338</v>
      </c>
      <c r="R9" s="282">
        <v>25</v>
      </c>
      <c r="S9" s="282">
        <v>194</v>
      </c>
      <c r="T9" s="282">
        <v>234</v>
      </c>
      <c r="U9" s="282">
        <v>127</v>
      </c>
      <c r="V9" s="282">
        <v>242</v>
      </c>
      <c r="W9" s="282">
        <v>45</v>
      </c>
      <c r="X9" s="282">
        <v>143</v>
      </c>
      <c r="Y9" s="282">
        <v>67</v>
      </c>
      <c r="Z9" s="282">
        <v>159</v>
      </c>
      <c r="AA9" s="282">
        <v>158</v>
      </c>
      <c r="AB9" s="282">
        <v>184</v>
      </c>
      <c r="AC9" s="282">
        <v>156</v>
      </c>
      <c r="AD9" s="282">
        <v>73</v>
      </c>
      <c r="AE9" s="282">
        <v>199</v>
      </c>
      <c r="AF9" s="282">
        <v>81</v>
      </c>
      <c r="AG9" s="282">
        <v>183</v>
      </c>
      <c r="AH9" s="282">
        <v>157</v>
      </c>
      <c r="AI9" s="282">
        <v>250</v>
      </c>
      <c r="AJ9" s="282">
        <v>243</v>
      </c>
      <c r="AK9" s="282">
        <v>161</v>
      </c>
      <c r="AL9" s="282">
        <v>108</v>
      </c>
      <c r="AM9" s="282">
        <v>127</v>
      </c>
      <c r="AN9" s="282">
        <v>369</v>
      </c>
      <c r="AO9" s="282">
        <v>146</v>
      </c>
      <c r="AP9" s="282">
        <v>180</v>
      </c>
      <c r="AQ9" s="282">
        <v>157</v>
      </c>
      <c r="AR9" s="283">
        <v>348</v>
      </c>
      <c r="AS9" s="241" t="s">
        <v>315</v>
      </c>
      <c r="AT9" s="42">
        <v>385</v>
      </c>
    </row>
    <row r="10" spans="1:65" s="42" customFormat="1" ht="15" customHeight="1">
      <c r="A10" s="254" t="s">
        <v>49</v>
      </c>
      <c r="B10" s="263">
        <f t="shared" si="5"/>
        <v>6412</v>
      </c>
      <c r="C10" s="265">
        <f t="shared" si="6"/>
        <v>1673</v>
      </c>
      <c r="D10" s="267">
        <f t="shared" si="7"/>
        <v>2339</v>
      </c>
      <c r="E10" s="267">
        <f t="shared" si="8"/>
        <v>2400</v>
      </c>
      <c r="F10" s="296">
        <v>80</v>
      </c>
      <c r="G10" s="296">
        <v>224</v>
      </c>
      <c r="H10" s="282">
        <v>68</v>
      </c>
      <c r="I10" s="282">
        <v>202</v>
      </c>
      <c r="J10" s="282">
        <v>111</v>
      </c>
      <c r="K10" s="282">
        <v>9</v>
      </c>
      <c r="L10" s="282">
        <v>11</v>
      </c>
      <c r="M10" s="282">
        <v>120</v>
      </c>
      <c r="N10" s="282">
        <v>258</v>
      </c>
      <c r="O10" s="282">
        <v>85</v>
      </c>
      <c r="P10" s="282">
        <v>73</v>
      </c>
      <c r="Q10" s="282">
        <v>391</v>
      </c>
      <c r="R10" s="282">
        <v>41</v>
      </c>
      <c r="S10" s="282">
        <v>163</v>
      </c>
      <c r="T10" s="282">
        <v>230</v>
      </c>
      <c r="U10" s="282">
        <v>156</v>
      </c>
      <c r="V10" s="282">
        <v>210</v>
      </c>
      <c r="W10" s="282">
        <v>52</v>
      </c>
      <c r="X10" s="282">
        <v>160</v>
      </c>
      <c r="Y10" s="282">
        <v>102</v>
      </c>
      <c r="Z10" s="282">
        <v>172</v>
      </c>
      <c r="AA10" s="282">
        <v>159</v>
      </c>
      <c r="AB10" s="282">
        <v>172</v>
      </c>
      <c r="AC10" s="282">
        <v>143</v>
      </c>
      <c r="AD10" s="282">
        <v>112</v>
      </c>
      <c r="AE10" s="282">
        <v>221</v>
      </c>
      <c r="AF10" s="282">
        <v>74</v>
      </c>
      <c r="AG10" s="282">
        <v>213</v>
      </c>
      <c r="AH10" s="282">
        <v>179</v>
      </c>
      <c r="AI10" s="282">
        <v>300</v>
      </c>
      <c r="AJ10" s="282">
        <v>273</v>
      </c>
      <c r="AK10" s="282">
        <v>162</v>
      </c>
      <c r="AL10" s="282">
        <v>101</v>
      </c>
      <c r="AM10" s="282">
        <v>123</v>
      </c>
      <c r="AN10" s="282">
        <v>379</v>
      </c>
      <c r="AO10" s="282">
        <v>147</v>
      </c>
      <c r="AP10" s="282">
        <v>197</v>
      </c>
      <c r="AQ10" s="282">
        <v>191</v>
      </c>
      <c r="AR10" s="283">
        <v>348</v>
      </c>
      <c r="AS10" s="241" t="s">
        <v>316</v>
      </c>
      <c r="AT10" s="42">
        <v>457</v>
      </c>
    </row>
    <row r="11" spans="1:65" s="43" customFormat="1" ht="15" customHeight="1">
      <c r="A11" s="254" t="s">
        <v>50</v>
      </c>
      <c r="B11" s="263">
        <f t="shared" si="5"/>
        <v>6766</v>
      </c>
      <c r="C11" s="265">
        <f t="shared" si="6"/>
        <v>1689</v>
      </c>
      <c r="D11" s="267">
        <f t="shared" si="7"/>
        <v>2492</v>
      </c>
      <c r="E11" s="267">
        <f t="shared" si="8"/>
        <v>2585</v>
      </c>
      <c r="F11" s="296">
        <v>108</v>
      </c>
      <c r="G11" s="296">
        <v>231</v>
      </c>
      <c r="H11" s="282">
        <v>82</v>
      </c>
      <c r="I11" s="282">
        <v>188</v>
      </c>
      <c r="J11" s="282">
        <v>94</v>
      </c>
      <c r="K11" s="282">
        <v>16</v>
      </c>
      <c r="L11" s="282">
        <v>9</v>
      </c>
      <c r="M11" s="282">
        <v>124</v>
      </c>
      <c r="N11" s="282">
        <v>241</v>
      </c>
      <c r="O11" s="282">
        <v>81</v>
      </c>
      <c r="P11" s="282">
        <v>67</v>
      </c>
      <c r="Q11" s="282">
        <v>412</v>
      </c>
      <c r="R11" s="282">
        <v>36</v>
      </c>
      <c r="S11" s="282">
        <v>194</v>
      </c>
      <c r="T11" s="282">
        <v>257</v>
      </c>
      <c r="U11" s="282">
        <v>177</v>
      </c>
      <c r="V11" s="282">
        <v>236</v>
      </c>
      <c r="W11" s="282">
        <v>49</v>
      </c>
      <c r="X11" s="282">
        <v>156</v>
      </c>
      <c r="Y11" s="282">
        <v>93</v>
      </c>
      <c r="Z11" s="282">
        <v>150</v>
      </c>
      <c r="AA11" s="282">
        <v>188</v>
      </c>
      <c r="AB11" s="282">
        <v>181</v>
      </c>
      <c r="AC11" s="282">
        <v>167</v>
      </c>
      <c r="AD11" s="282">
        <v>105</v>
      </c>
      <c r="AE11" s="282">
        <v>229</v>
      </c>
      <c r="AF11" s="282">
        <v>90</v>
      </c>
      <c r="AG11" s="282">
        <v>220</v>
      </c>
      <c r="AH11" s="282">
        <v>189</v>
      </c>
      <c r="AI11" s="282">
        <v>355</v>
      </c>
      <c r="AJ11" s="282">
        <v>289</v>
      </c>
      <c r="AK11" s="282">
        <v>134</v>
      </c>
      <c r="AL11" s="282">
        <v>95</v>
      </c>
      <c r="AM11" s="282">
        <v>135</v>
      </c>
      <c r="AN11" s="282">
        <v>415</v>
      </c>
      <c r="AO11" s="282">
        <v>174</v>
      </c>
      <c r="AP11" s="282">
        <v>223</v>
      </c>
      <c r="AQ11" s="282">
        <v>178</v>
      </c>
      <c r="AR11" s="283">
        <v>398</v>
      </c>
      <c r="AS11" s="242" t="s">
        <v>317</v>
      </c>
      <c r="AT11" s="43">
        <v>530</v>
      </c>
    </row>
    <row r="12" spans="1:65" s="43" customFormat="1" ht="15" customHeight="1">
      <c r="A12" s="254" t="s">
        <v>51</v>
      </c>
      <c r="B12" s="263">
        <f t="shared" si="5"/>
        <v>7345</v>
      </c>
      <c r="C12" s="265">
        <f t="shared" si="6"/>
        <v>1758</v>
      </c>
      <c r="D12" s="267">
        <f t="shared" si="7"/>
        <v>2663</v>
      </c>
      <c r="E12" s="267">
        <f t="shared" si="8"/>
        <v>2924</v>
      </c>
      <c r="F12" s="296">
        <v>109</v>
      </c>
      <c r="G12" s="296">
        <v>230</v>
      </c>
      <c r="H12" s="282">
        <v>82</v>
      </c>
      <c r="I12" s="282">
        <v>231</v>
      </c>
      <c r="J12" s="282">
        <v>99</v>
      </c>
      <c r="K12" s="282">
        <v>12</v>
      </c>
      <c r="L12" s="282">
        <v>13</v>
      </c>
      <c r="M12" s="282">
        <v>128</v>
      </c>
      <c r="N12" s="282">
        <v>290</v>
      </c>
      <c r="O12" s="282">
        <v>74</v>
      </c>
      <c r="P12" s="282">
        <v>81</v>
      </c>
      <c r="Q12" s="282">
        <v>372</v>
      </c>
      <c r="R12" s="282">
        <v>37</v>
      </c>
      <c r="S12" s="282">
        <v>183</v>
      </c>
      <c r="T12" s="282">
        <v>277</v>
      </c>
      <c r="U12" s="282">
        <v>191</v>
      </c>
      <c r="V12" s="282">
        <v>234</v>
      </c>
      <c r="W12" s="282">
        <v>48</v>
      </c>
      <c r="X12" s="282">
        <v>166</v>
      </c>
      <c r="Y12" s="282">
        <v>80</v>
      </c>
      <c r="Z12" s="282">
        <v>179</v>
      </c>
      <c r="AA12" s="282">
        <v>174</v>
      </c>
      <c r="AB12" s="282">
        <v>189</v>
      </c>
      <c r="AC12" s="282">
        <v>175</v>
      </c>
      <c r="AD12" s="282">
        <v>142</v>
      </c>
      <c r="AE12" s="282">
        <v>242</v>
      </c>
      <c r="AF12" s="282">
        <v>119</v>
      </c>
      <c r="AG12" s="282">
        <v>264</v>
      </c>
      <c r="AH12" s="282">
        <v>156</v>
      </c>
      <c r="AI12" s="282">
        <v>397</v>
      </c>
      <c r="AJ12" s="282">
        <v>313</v>
      </c>
      <c r="AK12" s="282">
        <v>184</v>
      </c>
      <c r="AL12" s="282">
        <v>72</v>
      </c>
      <c r="AM12" s="282">
        <v>149</v>
      </c>
      <c r="AN12" s="282">
        <v>447</v>
      </c>
      <c r="AO12" s="282">
        <v>222</v>
      </c>
      <c r="AP12" s="282">
        <v>262</v>
      </c>
      <c r="AQ12" s="282">
        <v>223</v>
      </c>
      <c r="AR12" s="283">
        <v>499</v>
      </c>
      <c r="AS12" s="242" t="s">
        <v>318</v>
      </c>
      <c r="AT12" s="43">
        <v>645</v>
      </c>
    </row>
    <row r="13" spans="1:65" s="43" customFormat="1" ht="15" customHeight="1">
      <c r="A13" s="254" t="s">
        <v>52</v>
      </c>
      <c r="B13" s="263">
        <f t="shared" si="5"/>
        <v>8103</v>
      </c>
      <c r="C13" s="265">
        <f t="shared" si="6"/>
        <v>1960</v>
      </c>
      <c r="D13" s="267">
        <f t="shared" si="7"/>
        <v>2971</v>
      </c>
      <c r="E13" s="267">
        <f t="shared" si="8"/>
        <v>3172</v>
      </c>
      <c r="F13" s="296">
        <v>143</v>
      </c>
      <c r="G13" s="296">
        <v>249</v>
      </c>
      <c r="H13" s="282">
        <v>87</v>
      </c>
      <c r="I13" s="282">
        <v>251</v>
      </c>
      <c r="J13" s="282">
        <v>125</v>
      </c>
      <c r="K13" s="282">
        <v>23</v>
      </c>
      <c r="L13" s="282">
        <v>17</v>
      </c>
      <c r="M13" s="282">
        <v>139</v>
      </c>
      <c r="N13" s="282">
        <v>283</v>
      </c>
      <c r="O13" s="282">
        <v>72</v>
      </c>
      <c r="P13" s="282">
        <v>68</v>
      </c>
      <c r="Q13" s="282">
        <v>444</v>
      </c>
      <c r="R13" s="282">
        <v>59</v>
      </c>
      <c r="S13" s="282">
        <v>190</v>
      </c>
      <c r="T13" s="282">
        <v>256</v>
      </c>
      <c r="U13" s="282">
        <v>194</v>
      </c>
      <c r="V13" s="282">
        <v>238</v>
      </c>
      <c r="W13" s="282">
        <v>51</v>
      </c>
      <c r="X13" s="282">
        <v>197</v>
      </c>
      <c r="Y13" s="282">
        <v>102</v>
      </c>
      <c r="Z13" s="282">
        <v>204</v>
      </c>
      <c r="AA13" s="282">
        <v>206</v>
      </c>
      <c r="AB13" s="282">
        <v>178</v>
      </c>
      <c r="AC13" s="282">
        <v>246</v>
      </c>
      <c r="AD13" s="282">
        <v>178</v>
      </c>
      <c r="AE13" s="282">
        <v>291</v>
      </c>
      <c r="AF13" s="282">
        <v>138</v>
      </c>
      <c r="AG13" s="282">
        <v>302</v>
      </c>
      <c r="AH13" s="282">
        <v>175</v>
      </c>
      <c r="AI13" s="282">
        <v>474</v>
      </c>
      <c r="AJ13" s="282">
        <v>379</v>
      </c>
      <c r="AK13" s="282">
        <v>181</v>
      </c>
      <c r="AL13" s="282">
        <v>74</v>
      </c>
      <c r="AM13" s="282">
        <v>157</v>
      </c>
      <c r="AN13" s="282">
        <v>462</v>
      </c>
      <c r="AO13" s="282">
        <v>174</v>
      </c>
      <c r="AP13" s="282">
        <v>312</v>
      </c>
      <c r="AQ13" s="282">
        <v>217</v>
      </c>
      <c r="AR13" s="283">
        <v>567</v>
      </c>
      <c r="AS13" s="242" t="s">
        <v>319</v>
      </c>
      <c r="AT13" s="43">
        <v>738</v>
      </c>
    </row>
    <row r="14" spans="1:65" s="43" customFormat="1" ht="15" customHeight="1">
      <c r="A14" s="254" t="s">
        <v>53</v>
      </c>
      <c r="B14" s="263">
        <f t="shared" si="5"/>
        <v>8847</v>
      </c>
      <c r="C14" s="265">
        <f t="shared" si="6"/>
        <v>2094</v>
      </c>
      <c r="D14" s="267">
        <f t="shared" si="7"/>
        <v>3314</v>
      </c>
      <c r="E14" s="267">
        <f t="shared" si="8"/>
        <v>3439</v>
      </c>
      <c r="F14" s="296">
        <v>159</v>
      </c>
      <c r="G14" s="296">
        <v>246</v>
      </c>
      <c r="H14" s="282">
        <v>100</v>
      </c>
      <c r="I14" s="282">
        <v>287</v>
      </c>
      <c r="J14" s="282">
        <v>121</v>
      </c>
      <c r="K14" s="282">
        <v>33</v>
      </c>
      <c r="L14" s="282">
        <v>29</v>
      </c>
      <c r="M14" s="282">
        <v>155</v>
      </c>
      <c r="N14" s="282">
        <v>331</v>
      </c>
      <c r="O14" s="282">
        <v>96</v>
      </c>
      <c r="P14" s="282">
        <v>70</v>
      </c>
      <c r="Q14" s="282">
        <v>406</v>
      </c>
      <c r="R14" s="282">
        <v>61</v>
      </c>
      <c r="S14" s="282">
        <v>198</v>
      </c>
      <c r="T14" s="282">
        <v>305</v>
      </c>
      <c r="U14" s="282">
        <v>176</v>
      </c>
      <c r="V14" s="282">
        <v>268</v>
      </c>
      <c r="W14" s="282">
        <v>69</v>
      </c>
      <c r="X14" s="282">
        <v>233</v>
      </c>
      <c r="Y14" s="282">
        <v>146</v>
      </c>
      <c r="Z14" s="282">
        <v>235</v>
      </c>
      <c r="AA14" s="282">
        <v>262</v>
      </c>
      <c r="AB14" s="282">
        <v>203</v>
      </c>
      <c r="AC14" s="282">
        <v>287</v>
      </c>
      <c r="AD14" s="282">
        <v>177</v>
      </c>
      <c r="AE14" s="282">
        <v>294</v>
      </c>
      <c r="AF14" s="282">
        <v>130</v>
      </c>
      <c r="AG14" s="282">
        <v>331</v>
      </c>
      <c r="AH14" s="282">
        <v>222</v>
      </c>
      <c r="AI14" s="282">
        <v>511</v>
      </c>
      <c r="AJ14" s="282">
        <v>345</v>
      </c>
      <c r="AK14" s="282">
        <v>190</v>
      </c>
      <c r="AL14" s="282">
        <v>85</v>
      </c>
      <c r="AM14" s="282">
        <v>209</v>
      </c>
      <c r="AN14" s="282">
        <v>527</v>
      </c>
      <c r="AO14" s="282">
        <v>224</v>
      </c>
      <c r="AP14" s="282">
        <v>317</v>
      </c>
      <c r="AQ14" s="282">
        <v>250</v>
      </c>
      <c r="AR14" s="283">
        <v>559</v>
      </c>
      <c r="AS14" s="242" t="s">
        <v>320</v>
      </c>
      <c r="AT14" s="43">
        <v>741</v>
      </c>
    </row>
    <row r="15" spans="1:65" s="43" customFormat="1" ht="15" customHeight="1">
      <c r="A15" s="254" t="s">
        <v>54</v>
      </c>
      <c r="B15" s="263">
        <f t="shared" si="5"/>
        <v>9973</v>
      </c>
      <c r="C15" s="265">
        <f t="shared" si="6"/>
        <v>2228</v>
      </c>
      <c r="D15" s="267">
        <f t="shared" si="7"/>
        <v>3775</v>
      </c>
      <c r="E15" s="267">
        <f t="shared" si="8"/>
        <v>3970</v>
      </c>
      <c r="F15" s="296">
        <v>167</v>
      </c>
      <c r="G15" s="296">
        <v>252</v>
      </c>
      <c r="H15" s="282">
        <v>142</v>
      </c>
      <c r="I15" s="282">
        <v>321</v>
      </c>
      <c r="J15" s="282">
        <v>132</v>
      </c>
      <c r="K15" s="282">
        <v>29</v>
      </c>
      <c r="L15" s="282">
        <v>28</v>
      </c>
      <c r="M15" s="282">
        <v>181</v>
      </c>
      <c r="N15" s="282">
        <v>335</v>
      </c>
      <c r="O15" s="282">
        <v>91</v>
      </c>
      <c r="P15" s="282">
        <v>82</v>
      </c>
      <c r="Q15" s="282">
        <v>408</v>
      </c>
      <c r="R15" s="282">
        <v>60</v>
      </c>
      <c r="S15" s="282">
        <v>256</v>
      </c>
      <c r="T15" s="282">
        <v>310</v>
      </c>
      <c r="U15" s="282">
        <v>185</v>
      </c>
      <c r="V15" s="282">
        <v>344</v>
      </c>
      <c r="W15" s="282">
        <v>69</v>
      </c>
      <c r="X15" s="282">
        <v>271</v>
      </c>
      <c r="Y15" s="282">
        <v>159</v>
      </c>
      <c r="Z15" s="282">
        <v>252</v>
      </c>
      <c r="AA15" s="282">
        <v>305</v>
      </c>
      <c r="AB15" s="282">
        <v>241</v>
      </c>
      <c r="AC15" s="282">
        <v>310</v>
      </c>
      <c r="AD15" s="282">
        <v>253</v>
      </c>
      <c r="AE15" s="282">
        <v>315</v>
      </c>
      <c r="AF15" s="282">
        <v>132</v>
      </c>
      <c r="AG15" s="282">
        <v>373</v>
      </c>
      <c r="AH15" s="282">
        <v>233</v>
      </c>
      <c r="AI15" s="282">
        <v>581</v>
      </c>
      <c r="AJ15" s="282">
        <v>455</v>
      </c>
      <c r="AK15" s="282">
        <v>254</v>
      </c>
      <c r="AL15" s="282">
        <v>118</v>
      </c>
      <c r="AM15" s="282">
        <v>226</v>
      </c>
      <c r="AN15" s="282">
        <v>559</v>
      </c>
      <c r="AO15" s="282">
        <v>231</v>
      </c>
      <c r="AP15" s="282">
        <v>360</v>
      </c>
      <c r="AQ15" s="282">
        <v>292</v>
      </c>
      <c r="AR15" s="283">
        <v>661</v>
      </c>
      <c r="AS15" s="242" t="s">
        <v>321</v>
      </c>
      <c r="AT15" s="43">
        <v>706</v>
      </c>
    </row>
    <row r="16" spans="1:65" s="41" customFormat="1" ht="15" customHeight="1">
      <c r="A16" s="253" t="s">
        <v>299</v>
      </c>
      <c r="B16" s="213">
        <f>SUM(C16:E16)</f>
        <v>120725</v>
      </c>
      <c r="C16" s="213">
        <f>SUM(C17:C26)</f>
        <v>26514</v>
      </c>
      <c r="D16" s="213">
        <f t="shared" ref="D16" si="9">SUM(D17:D26)</f>
        <v>48513</v>
      </c>
      <c r="E16" s="213">
        <f t="shared" ref="E16" si="10">SUM(E17:E26)</f>
        <v>45698</v>
      </c>
      <c r="F16" s="213">
        <f>SUM(F17:F26)</f>
        <v>3150</v>
      </c>
      <c r="G16" s="213">
        <f t="shared" ref="G16" si="11">SUM(G17:G26)</f>
        <v>2936</v>
      </c>
      <c r="H16" s="213">
        <f t="shared" ref="H16" si="12">SUM(H17:H26)</f>
        <v>1510</v>
      </c>
      <c r="I16" s="213">
        <f t="shared" ref="I16" si="13">SUM(I17:I26)</f>
        <v>3027</v>
      </c>
      <c r="J16" s="213">
        <f t="shared" ref="J16" si="14">SUM(J17:J26)</f>
        <v>1902</v>
      </c>
      <c r="K16" s="213">
        <f t="shared" ref="K16" si="15">SUM(K17:K26)</f>
        <v>511</v>
      </c>
      <c r="L16" s="213">
        <f t="shared" ref="L16" si="16">SUM(L17:L26)</f>
        <v>356</v>
      </c>
      <c r="M16" s="213">
        <f t="shared" ref="M16" si="17">SUM(M17:M26)</f>
        <v>2092</v>
      </c>
      <c r="N16" s="213">
        <f t="shared" ref="N16" si="18">SUM(N17:N26)</f>
        <v>3645</v>
      </c>
      <c r="O16" s="213">
        <f t="shared" ref="O16" si="19">SUM(O17:O26)</f>
        <v>1342</v>
      </c>
      <c r="P16" s="213">
        <f t="shared" ref="P16:Q16" si="20">SUM(P17:P26)</f>
        <v>935</v>
      </c>
      <c r="Q16" s="213">
        <f t="shared" si="20"/>
        <v>4242</v>
      </c>
      <c r="R16" s="213">
        <f t="shared" ref="R16" si="21">SUM(R17:R26)</f>
        <v>866</v>
      </c>
      <c r="S16" s="213">
        <f t="shared" ref="S16" si="22">SUM(S17:S26)</f>
        <v>3076</v>
      </c>
      <c r="T16" s="213">
        <f t="shared" ref="T16" si="23">SUM(T17:T26)</f>
        <v>3835</v>
      </c>
      <c r="U16" s="213">
        <f t="shared" ref="U16" si="24">SUM(U17:U26)</f>
        <v>1471</v>
      </c>
      <c r="V16" s="213">
        <f t="shared" ref="V16" si="25">SUM(V17:V26)</f>
        <v>3482</v>
      </c>
      <c r="W16" s="213">
        <f t="shared" ref="W16" si="26">SUM(W17:W26)</f>
        <v>919</v>
      </c>
      <c r="X16" s="213">
        <f t="shared" ref="X16" si="27">SUM(X17:X26)</f>
        <v>3938</v>
      </c>
      <c r="Y16" s="213">
        <f t="shared" ref="Y16" si="28">SUM(Y17:Y26)</f>
        <v>1898</v>
      </c>
      <c r="Z16" s="213">
        <f t="shared" ref="Z16" si="29">SUM(Z17:Z26)</f>
        <v>2951</v>
      </c>
      <c r="AA16" s="213">
        <f t="shared" ref="AA16" si="30">SUM(AA17:AA26)</f>
        <v>4306</v>
      </c>
      <c r="AB16" s="213">
        <f t="shared" ref="AB16" si="31">SUM(AB17:AB26)</f>
        <v>3010</v>
      </c>
      <c r="AC16" s="213">
        <f t="shared" ref="AC16" si="32">SUM(AC17:AC26)</f>
        <v>4929</v>
      </c>
      <c r="AD16" s="213">
        <f t="shared" ref="AD16" si="33">SUM(AD17:AD26)</f>
        <v>4132</v>
      </c>
      <c r="AE16" s="213">
        <f t="shared" ref="AE16" si="34">SUM(AE17:AE26)</f>
        <v>3756</v>
      </c>
      <c r="AF16" s="213">
        <f t="shared" ref="AF16" si="35">SUM(AF17:AF26)</f>
        <v>2204</v>
      </c>
      <c r="AG16" s="213">
        <f t="shared" ref="AG16" si="36">SUM(AG17:AG26)</f>
        <v>4606</v>
      </c>
      <c r="AH16" s="213">
        <f t="shared" ref="AH16" si="37">SUM(AH17:AH26)</f>
        <v>3008</v>
      </c>
      <c r="AI16" s="213">
        <f t="shared" ref="AI16" si="38">SUM(AI17:AI26)</f>
        <v>5948</v>
      </c>
      <c r="AJ16" s="213">
        <f t="shared" ref="AJ16" si="39">SUM(AJ17:AJ26)</f>
        <v>5536</v>
      </c>
      <c r="AK16" s="213">
        <f t="shared" ref="AK16" si="40">SUM(AK17:AK26)</f>
        <v>3286</v>
      </c>
      <c r="AL16" s="213">
        <f t="shared" ref="AL16" si="41">SUM(AL17:AL26)</f>
        <v>1317</v>
      </c>
      <c r="AM16" s="213">
        <f t="shared" ref="AM16" si="42">SUM(AM17:AM26)</f>
        <v>3033</v>
      </c>
      <c r="AN16" s="213">
        <f t="shared" ref="AN16" si="43">SUM(AN17:AN26)</f>
        <v>5991</v>
      </c>
      <c r="AO16" s="213">
        <f t="shared" ref="AO16" si="44">SUM(AO17:AO26)</f>
        <v>2639</v>
      </c>
      <c r="AP16" s="213">
        <f t="shared" ref="AP16" si="45">SUM(AP17:AP26)</f>
        <v>4201</v>
      </c>
      <c r="AQ16" s="213">
        <f t="shared" ref="AQ16" si="46">SUM(AQ17:AQ26)</f>
        <v>3360</v>
      </c>
      <c r="AR16" s="213">
        <f t="shared" ref="AR16:BM16" si="47">SUM(AR17:AR26)</f>
        <v>7379</v>
      </c>
      <c r="AS16" s="213">
        <f t="shared" si="47"/>
        <v>7072</v>
      </c>
      <c r="AT16" s="213">
        <f t="shared" si="47"/>
        <v>6974</v>
      </c>
      <c r="AU16" s="213">
        <f t="shared" si="47"/>
        <v>0</v>
      </c>
      <c r="AV16" s="213">
        <f t="shared" si="47"/>
        <v>0</v>
      </c>
      <c r="AW16" s="213">
        <f t="shared" si="47"/>
        <v>0</v>
      </c>
      <c r="AX16" s="213">
        <f t="shared" si="47"/>
        <v>0</v>
      </c>
      <c r="AY16" s="213">
        <f t="shared" si="47"/>
        <v>0</v>
      </c>
      <c r="AZ16" s="213">
        <f t="shared" si="47"/>
        <v>0</v>
      </c>
      <c r="BA16" s="213">
        <f t="shared" si="47"/>
        <v>0</v>
      </c>
      <c r="BB16" s="213">
        <f t="shared" si="47"/>
        <v>0</v>
      </c>
      <c r="BC16" s="213">
        <f t="shared" si="47"/>
        <v>0</v>
      </c>
      <c r="BD16" s="213">
        <f t="shared" si="47"/>
        <v>0</v>
      </c>
      <c r="BE16" s="213">
        <f t="shared" si="47"/>
        <v>0</v>
      </c>
      <c r="BF16" s="213">
        <f t="shared" si="47"/>
        <v>0</v>
      </c>
      <c r="BG16" s="213">
        <f t="shared" si="47"/>
        <v>0</v>
      </c>
      <c r="BH16" s="213">
        <f t="shared" si="47"/>
        <v>0</v>
      </c>
      <c r="BI16" s="213">
        <f t="shared" si="47"/>
        <v>0</v>
      </c>
      <c r="BJ16" s="213">
        <f t="shared" si="47"/>
        <v>0</v>
      </c>
      <c r="BK16" s="213">
        <f t="shared" si="47"/>
        <v>0</v>
      </c>
      <c r="BL16" s="213">
        <f t="shared" si="47"/>
        <v>0</v>
      </c>
      <c r="BM16" s="213">
        <f t="shared" si="47"/>
        <v>0</v>
      </c>
    </row>
    <row r="17" spans="1:65" s="43" customFormat="1" ht="15" customHeight="1">
      <c r="A17" s="254" t="s">
        <v>136</v>
      </c>
      <c r="B17" s="263">
        <f>SUM(C17:E17)</f>
        <v>11423</v>
      </c>
      <c r="C17" s="265">
        <f>SUM(F17:R17)</f>
        <v>2568</v>
      </c>
      <c r="D17" s="267">
        <f>SUM(S17:AG17)</f>
        <v>4373</v>
      </c>
      <c r="E17" s="267">
        <f>SUM(AH17:AR17)</f>
        <v>4482</v>
      </c>
      <c r="F17" s="296">
        <v>220</v>
      </c>
      <c r="G17" s="282">
        <v>318</v>
      </c>
      <c r="H17" s="282">
        <v>129</v>
      </c>
      <c r="I17" s="282">
        <v>359</v>
      </c>
      <c r="J17" s="282">
        <v>141</v>
      </c>
      <c r="K17" s="282">
        <v>32</v>
      </c>
      <c r="L17" s="282">
        <v>25</v>
      </c>
      <c r="M17" s="282">
        <v>186</v>
      </c>
      <c r="N17" s="282">
        <v>404</v>
      </c>
      <c r="O17" s="282">
        <v>117</v>
      </c>
      <c r="P17" s="282">
        <v>81</v>
      </c>
      <c r="Q17" s="282">
        <v>476</v>
      </c>
      <c r="R17" s="282">
        <v>80</v>
      </c>
      <c r="S17" s="282">
        <v>253</v>
      </c>
      <c r="T17" s="282">
        <v>398</v>
      </c>
      <c r="U17" s="282">
        <v>196</v>
      </c>
      <c r="V17" s="282">
        <v>362</v>
      </c>
      <c r="W17" s="282">
        <v>82</v>
      </c>
      <c r="X17" s="282">
        <v>333</v>
      </c>
      <c r="Y17" s="282">
        <v>162</v>
      </c>
      <c r="Z17" s="282">
        <v>329</v>
      </c>
      <c r="AA17" s="282">
        <v>333</v>
      </c>
      <c r="AB17" s="282">
        <v>253</v>
      </c>
      <c r="AC17" s="282">
        <v>384</v>
      </c>
      <c r="AD17" s="282">
        <v>315</v>
      </c>
      <c r="AE17" s="282">
        <v>361</v>
      </c>
      <c r="AF17" s="282">
        <v>174</v>
      </c>
      <c r="AG17" s="282">
        <v>438</v>
      </c>
      <c r="AH17" s="282">
        <v>240</v>
      </c>
      <c r="AI17" s="282">
        <v>650</v>
      </c>
      <c r="AJ17" s="282">
        <v>493</v>
      </c>
      <c r="AK17" s="282">
        <v>289</v>
      </c>
      <c r="AL17" s="282">
        <v>128</v>
      </c>
      <c r="AM17" s="282">
        <v>258</v>
      </c>
      <c r="AN17" s="282">
        <v>668</v>
      </c>
      <c r="AO17" s="282">
        <v>259</v>
      </c>
      <c r="AP17" s="282">
        <v>412</v>
      </c>
      <c r="AQ17" s="282">
        <v>338</v>
      </c>
      <c r="AR17" s="283">
        <v>747</v>
      </c>
      <c r="AS17" s="242">
        <v>704</v>
      </c>
      <c r="AT17" s="43">
        <v>764</v>
      </c>
    </row>
    <row r="18" spans="1:65" s="43" customFormat="1" ht="15" customHeight="1">
      <c r="A18" s="254" t="s">
        <v>55</v>
      </c>
      <c r="B18" s="263">
        <f t="shared" ref="B18:B26" si="48">SUM(C18:E18)</f>
        <v>11518</v>
      </c>
      <c r="C18" s="265">
        <f t="shared" ref="C18:C26" si="49">SUM(F18:R18)</f>
        <v>2420</v>
      </c>
      <c r="D18" s="267">
        <f t="shared" ref="D18:D26" si="50">SUM(S18:AG18)</f>
        <v>4434</v>
      </c>
      <c r="E18" s="267">
        <f t="shared" ref="E18:E26" si="51">SUM(AH18:AR18)</f>
        <v>4664</v>
      </c>
      <c r="F18" s="296">
        <v>234</v>
      </c>
      <c r="G18" s="282">
        <v>273</v>
      </c>
      <c r="H18" s="282">
        <v>145</v>
      </c>
      <c r="I18" s="282">
        <v>338</v>
      </c>
      <c r="J18" s="282">
        <v>150</v>
      </c>
      <c r="K18" s="282">
        <v>37</v>
      </c>
      <c r="L18" s="282">
        <v>20</v>
      </c>
      <c r="M18" s="282">
        <v>167</v>
      </c>
      <c r="N18" s="282">
        <v>380</v>
      </c>
      <c r="O18" s="282">
        <v>125</v>
      </c>
      <c r="P18" s="282">
        <v>77</v>
      </c>
      <c r="Q18" s="282">
        <v>418</v>
      </c>
      <c r="R18" s="282">
        <v>56</v>
      </c>
      <c r="S18" s="282">
        <v>268</v>
      </c>
      <c r="T18" s="282">
        <v>347</v>
      </c>
      <c r="U18" s="282">
        <v>200</v>
      </c>
      <c r="V18" s="282">
        <v>346</v>
      </c>
      <c r="W18" s="282">
        <v>72</v>
      </c>
      <c r="X18" s="282">
        <v>311</v>
      </c>
      <c r="Y18" s="282">
        <v>175</v>
      </c>
      <c r="Z18" s="282">
        <v>307</v>
      </c>
      <c r="AA18" s="282">
        <v>357</v>
      </c>
      <c r="AB18" s="282">
        <v>274</v>
      </c>
      <c r="AC18" s="282">
        <v>448</v>
      </c>
      <c r="AD18" s="282">
        <v>322</v>
      </c>
      <c r="AE18" s="282">
        <v>387</v>
      </c>
      <c r="AF18" s="282">
        <v>178</v>
      </c>
      <c r="AG18" s="282">
        <v>442</v>
      </c>
      <c r="AH18" s="282">
        <v>274</v>
      </c>
      <c r="AI18" s="282">
        <v>685</v>
      </c>
      <c r="AJ18" s="282">
        <v>541</v>
      </c>
      <c r="AK18" s="282">
        <v>256</v>
      </c>
      <c r="AL18" s="282">
        <v>112</v>
      </c>
      <c r="AM18" s="282">
        <v>278</v>
      </c>
      <c r="AN18" s="282">
        <v>719</v>
      </c>
      <c r="AO18" s="282">
        <v>262</v>
      </c>
      <c r="AP18" s="282">
        <v>427</v>
      </c>
      <c r="AQ18" s="282">
        <v>346</v>
      </c>
      <c r="AR18" s="283">
        <v>764</v>
      </c>
      <c r="AS18" s="242">
        <v>784</v>
      </c>
      <c r="AT18" s="43">
        <v>757</v>
      </c>
    </row>
    <row r="19" spans="1:65" s="43" customFormat="1" ht="15" customHeight="1">
      <c r="A19" s="254" t="s">
        <v>56</v>
      </c>
      <c r="B19" s="263">
        <f t="shared" si="48"/>
        <v>11459</v>
      </c>
      <c r="C19" s="265">
        <f t="shared" si="49"/>
        <v>2427</v>
      </c>
      <c r="D19" s="267">
        <f t="shared" si="50"/>
        <v>4456</v>
      </c>
      <c r="E19" s="267">
        <f t="shared" si="51"/>
        <v>4576</v>
      </c>
      <c r="F19" s="296">
        <v>252</v>
      </c>
      <c r="G19" s="282">
        <v>297</v>
      </c>
      <c r="H19" s="282">
        <v>146</v>
      </c>
      <c r="I19" s="282">
        <v>329</v>
      </c>
      <c r="J19" s="282">
        <v>164</v>
      </c>
      <c r="K19" s="282">
        <v>37</v>
      </c>
      <c r="L19" s="282">
        <v>23</v>
      </c>
      <c r="M19" s="282">
        <v>178</v>
      </c>
      <c r="N19" s="282">
        <v>320</v>
      </c>
      <c r="O19" s="282">
        <v>100</v>
      </c>
      <c r="P19" s="282">
        <v>77</v>
      </c>
      <c r="Q19" s="282">
        <v>421</v>
      </c>
      <c r="R19" s="282">
        <v>83</v>
      </c>
      <c r="S19" s="282">
        <v>285</v>
      </c>
      <c r="T19" s="282">
        <v>364</v>
      </c>
      <c r="U19" s="282">
        <v>140</v>
      </c>
      <c r="V19" s="282">
        <v>350</v>
      </c>
      <c r="W19" s="282">
        <v>78</v>
      </c>
      <c r="X19" s="282">
        <v>348</v>
      </c>
      <c r="Y19" s="282">
        <v>160</v>
      </c>
      <c r="Z19" s="282">
        <v>293</v>
      </c>
      <c r="AA19" s="282">
        <v>353</v>
      </c>
      <c r="AB19" s="282">
        <v>288</v>
      </c>
      <c r="AC19" s="282">
        <v>422</v>
      </c>
      <c r="AD19" s="282">
        <v>382</v>
      </c>
      <c r="AE19" s="282">
        <v>372</v>
      </c>
      <c r="AF19" s="282">
        <v>217</v>
      </c>
      <c r="AG19" s="282">
        <v>404</v>
      </c>
      <c r="AH19" s="282">
        <v>264</v>
      </c>
      <c r="AI19" s="282">
        <v>645</v>
      </c>
      <c r="AJ19" s="282">
        <v>538</v>
      </c>
      <c r="AK19" s="282">
        <v>305</v>
      </c>
      <c r="AL19" s="282">
        <v>117</v>
      </c>
      <c r="AM19" s="282">
        <v>266</v>
      </c>
      <c r="AN19" s="282">
        <v>673</v>
      </c>
      <c r="AO19" s="282">
        <v>239</v>
      </c>
      <c r="AP19" s="282">
        <v>435</v>
      </c>
      <c r="AQ19" s="282">
        <v>321</v>
      </c>
      <c r="AR19" s="283">
        <v>773</v>
      </c>
      <c r="AS19" s="242">
        <v>746</v>
      </c>
      <c r="AT19" s="43">
        <v>751</v>
      </c>
    </row>
    <row r="20" spans="1:65" s="43" customFormat="1" ht="15" customHeight="1">
      <c r="A20" s="254" t="s">
        <v>57</v>
      </c>
      <c r="B20" s="263">
        <f t="shared" si="48"/>
        <v>12552</v>
      </c>
      <c r="C20" s="265">
        <f t="shared" si="49"/>
        <v>2698</v>
      </c>
      <c r="D20" s="267">
        <f t="shared" si="50"/>
        <v>5002</v>
      </c>
      <c r="E20" s="267">
        <f>SUM(AH20:AR20)</f>
        <v>4852</v>
      </c>
      <c r="F20" s="296">
        <v>299</v>
      </c>
      <c r="G20" s="282">
        <v>302</v>
      </c>
      <c r="H20" s="282">
        <v>164</v>
      </c>
      <c r="I20" s="282">
        <v>377</v>
      </c>
      <c r="J20" s="282">
        <v>179</v>
      </c>
      <c r="K20" s="282">
        <v>42</v>
      </c>
      <c r="L20" s="282">
        <v>32</v>
      </c>
      <c r="M20" s="282">
        <v>201</v>
      </c>
      <c r="N20" s="282">
        <v>388</v>
      </c>
      <c r="O20" s="282">
        <v>133</v>
      </c>
      <c r="P20" s="282">
        <v>80</v>
      </c>
      <c r="Q20" s="282">
        <v>423</v>
      </c>
      <c r="R20" s="282">
        <v>78</v>
      </c>
      <c r="S20" s="282">
        <v>312</v>
      </c>
      <c r="T20" s="282">
        <v>431</v>
      </c>
      <c r="U20" s="282">
        <v>148</v>
      </c>
      <c r="V20" s="282">
        <v>372</v>
      </c>
      <c r="W20" s="282">
        <v>78</v>
      </c>
      <c r="X20" s="282">
        <v>408</v>
      </c>
      <c r="Y20" s="282">
        <v>181</v>
      </c>
      <c r="Z20" s="282">
        <v>333</v>
      </c>
      <c r="AA20" s="282">
        <v>432</v>
      </c>
      <c r="AB20" s="282">
        <v>282</v>
      </c>
      <c r="AC20" s="282">
        <v>481</v>
      </c>
      <c r="AD20" s="282">
        <v>439</v>
      </c>
      <c r="AE20" s="282">
        <v>419</v>
      </c>
      <c r="AF20" s="282">
        <v>207</v>
      </c>
      <c r="AG20" s="282">
        <v>479</v>
      </c>
      <c r="AH20" s="282">
        <v>280</v>
      </c>
      <c r="AI20" s="282">
        <v>633</v>
      </c>
      <c r="AJ20" s="282">
        <v>561</v>
      </c>
      <c r="AK20" s="282">
        <v>355</v>
      </c>
      <c r="AL20" s="282">
        <v>129</v>
      </c>
      <c r="AM20" s="282">
        <v>325</v>
      </c>
      <c r="AN20" s="282">
        <v>680</v>
      </c>
      <c r="AO20" s="282">
        <v>327</v>
      </c>
      <c r="AP20" s="282">
        <v>478</v>
      </c>
      <c r="AQ20" s="282">
        <v>338</v>
      </c>
      <c r="AR20" s="283">
        <v>746</v>
      </c>
      <c r="AS20" s="242">
        <v>757</v>
      </c>
      <c r="AT20" s="43">
        <v>724</v>
      </c>
    </row>
    <row r="21" spans="1:65" s="43" customFormat="1" ht="15" customHeight="1">
      <c r="A21" s="254" t="s">
        <v>58</v>
      </c>
      <c r="B21" s="263">
        <f t="shared" si="48"/>
        <v>12345</v>
      </c>
      <c r="C21" s="265">
        <f t="shared" si="49"/>
        <v>2661</v>
      </c>
      <c r="D21" s="267">
        <f t="shared" si="50"/>
        <v>5096</v>
      </c>
      <c r="E21" s="267">
        <f>SUM(AH21:AR21)</f>
        <v>4588</v>
      </c>
      <c r="F21" s="296">
        <v>326</v>
      </c>
      <c r="G21" s="282">
        <v>297</v>
      </c>
      <c r="H21" s="282">
        <v>164</v>
      </c>
      <c r="I21" s="282">
        <v>337</v>
      </c>
      <c r="J21" s="282">
        <v>172</v>
      </c>
      <c r="K21" s="282">
        <v>42</v>
      </c>
      <c r="L21" s="282">
        <v>25</v>
      </c>
      <c r="M21" s="282">
        <v>220</v>
      </c>
      <c r="N21" s="282">
        <v>357</v>
      </c>
      <c r="O21" s="282">
        <v>145</v>
      </c>
      <c r="P21" s="282">
        <v>92</v>
      </c>
      <c r="Q21" s="282">
        <v>407</v>
      </c>
      <c r="R21" s="282">
        <v>77</v>
      </c>
      <c r="S21" s="282">
        <v>316</v>
      </c>
      <c r="T21" s="282">
        <v>426</v>
      </c>
      <c r="U21" s="282">
        <v>151</v>
      </c>
      <c r="V21" s="282">
        <v>362</v>
      </c>
      <c r="W21" s="282">
        <v>89</v>
      </c>
      <c r="X21" s="282">
        <v>390</v>
      </c>
      <c r="Y21" s="282">
        <v>190</v>
      </c>
      <c r="Z21" s="282">
        <v>327</v>
      </c>
      <c r="AA21" s="282">
        <v>464</v>
      </c>
      <c r="AB21" s="282">
        <v>317</v>
      </c>
      <c r="AC21" s="282">
        <v>530</v>
      </c>
      <c r="AD21" s="282">
        <v>425</v>
      </c>
      <c r="AE21" s="282">
        <v>403</v>
      </c>
      <c r="AF21" s="282">
        <v>235</v>
      </c>
      <c r="AG21" s="282">
        <v>471</v>
      </c>
      <c r="AH21" s="282">
        <v>317</v>
      </c>
      <c r="AI21" s="282">
        <v>625</v>
      </c>
      <c r="AJ21" s="282">
        <v>536</v>
      </c>
      <c r="AK21" s="282">
        <v>321</v>
      </c>
      <c r="AL21" s="282">
        <v>113</v>
      </c>
      <c r="AM21" s="282">
        <v>279</v>
      </c>
      <c r="AN21" s="282">
        <v>568</v>
      </c>
      <c r="AO21" s="282">
        <v>268</v>
      </c>
      <c r="AP21" s="282">
        <v>440</v>
      </c>
      <c r="AQ21" s="282">
        <v>355</v>
      </c>
      <c r="AR21" s="283">
        <v>766</v>
      </c>
      <c r="AS21" s="242">
        <v>742</v>
      </c>
      <c r="AT21" s="43">
        <v>678</v>
      </c>
    </row>
    <row r="22" spans="1:65" s="42" customFormat="1" ht="15" customHeight="1">
      <c r="A22" s="254" t="s">
        <v>59</v>
      </c>
      <c r="B22" s="263">
        <f t="shared" si="48"/>
        <v>12696</v>
      </c>
      <c r="C22" s="265">
        <f t="shared" si="49"/>
        <v>2758</v>
      </c>
      <c r="D22" s="267">
        <f t="shared" si="50"/>
        <v>5078</v>
      </c>
      <c r="E22" s="267">
        <f t="shared" si="51"/>
        <v>4860</v>
      </c>
      <c r="F22" s="296">
        <v>330</v>
      </c>
      <c r="G22" s="282">
        <v>308</v>
      </c>
      <c r="H22" s="282">
        <v>171</v>
      </c>
      <c r="I22" s="282">
        <v>307</v>
      </c>
      <c r="J22" s="282">
        <v>194</v>
      </c>
      <c r="K22" s="282">
        <v>44</v>
      </c>
      <c r="L22" s="282">
        <v>36</v>
      </c>
      <c r="M22" s="282">
        <v>246</v>
      </c>
      <c r="N22" s="282">
        <v>353</v>
      </c>
      <c r="O22" s="282">
        <v>133</v>
      </c>
      <c r="P22" s="282">
        <v>111</v>
      </c>
      <c r="Q22" s="282">
        <v>434</v>
      </c>
      <c r="R22" s="282">
        <v>91</v>
      </c>
      <c r="S22" s="282">
        <v>350</v>
      </c>
      <c r="T22" s="282">
        <v>377</v>
      </c>
      <c r="U22" s="282">
        <v>156</v>
      </c>
      <c r="V22" s="282">
        <v>311</v>
      </c>
      <c r="W22" s="282">
        <v>103</v>
      </c>
      <c r="X22" s="282">
        <v>446</v>
      </c>
      <c r="Y22" s="282">
        <v>235</v>
      </c>
      <c r="Z22" s="282">
        <v>298</v>
      </c>
      <c r="AA22" s="282">
        <v>432</v>
      </c>
      <c r="AB22" s="282">
        <v>312</v>
      </c>
      <c r="AC22" s="282">
        <v>521</v>
      </c>
      <c r="AD22" s="282">
        <v>432</v>
      </c>
      <c r="AE22" s="282">
        <v>372</v>
      </c>
      <c r="AF22" s="282">
        <v>228</v>
      </c>
      <c r="AG22" s="282">
        <v>505</v>
      </c>
      <c r="AH22" s="282">
        <v>319</v>
      </c>
      <c r="AI22" s="282">
        <v>633</v>
      </c>
      <c r="AJ22" s="282">
        <v>621</v>
      </c>
      <c r="AK22" s="282">
        <v>348</v>
      </c>
      <c r="AL22" s="282">
        <v>141</v>
      </c>
      <c r="AM22" s="282">
        <v>307</v>
      </c>
      <c r="AN22" s="282">
        <v>606</v>
      </c>
      <c r="AO22" s="282">
        <v>268</v>
      </c>
      <c r="AP22" s="282">
        <v>456</v>
      </c>
      <c r="AQ22" s="282">
        <v>352</v>
      </c>
      <c r="AR22" s="283">
        <v>809</v>
      </c>
      <c r="AS22" s="241">
        <v>716</v>
      </c>
      <c r="AT22" s="42">
        <v>747</v>
      </c>
    </row>
    <row r="23" spans="1:65" s="43" customFormat="1" ht="15" customHeight="1">
      <c r="A23" s="254" t="s">
        <v>60</v>
      </c>
      <c r="B23" s="263">
        <f t="shared" si="48"/>
        <v>11631</v>
      </c>
      <c r="C23" s="265">
        <f t="shared" si="49"/>
        <v>2472</v>
      </c>
      <c r="D23" s="267">
        <f t="shared" si="50"/>
        <v>4809</v>
      </c>
      <c r="E23" s="267">
        <f t="shared" si="51"/>
        <v>4350</v>
      </c>
      <c r="F23" s="296">
        <v>290</v>
      </c>
      <c r="G23" s="282">
        <v>281</v>
      </c>
      <c r="H23" s="282">
        <v>133</v>
      </c>
      <c r="I23" s="282">
        <v>269</v>
      </c>
      <c r="J23" s="282">
        <v>181</v>
      </c>
      <c r="K23" s="282">
        <v>57</v>
      </c>
      <c r="L23" s="282">
        <v>40</v>
      </c>
      <c r="M23" s="282">
        <v>204</v>
      </c>
      <c r="N23" s="282">
        <v>324</v>
      </c>
      <c r="O23" s="282">
        <v>135</v>
      </c>
      <c r="P23" s="282">
        <v>78</v>
      </c>
      <c r="Q23" s="282">
        <v>391</v>
      </c>
      <c r="R23" s="282">
        <v>89</v>
      </c>
      <c r="S23" s="282">
        <v>288</v>
      </c>
      <c r="T23" s="282">
        <v>348</v>
      </c>
      <c r="U23" s="282">
        <v>92</v>
      </c>
      <c r="V23" s="282">
        <v>295</v>
      </c>
      <c r="W23" s="282">
        <v>94</v>
      </c>
      <c r="X23" s="282">
        <v>396</v>
      </c>
      <c r="Y23" s="282">
        <v>203</v>
      </c>
      <c r="Z23" s="282">
        <v>267</v>
      </c>
      <c r="AA23" s="282">
        <v>467</v>
      </c>
      <c r="AB23" s="282">
        <v>336</v>
      </c>
      <c r="AC23" s="282">
        <v>505</v>
      </c>
      <c r="AD23" s="282">
        <v>453</v>
      </c>
      <c r="AE23" s="282">
        <v>390</v>
      </c>
      <c r="AF23" s="282">
        <v>215</v>
      </c>
      <c r="AG23" s="282">
        <v>460</v>
      </c>
      <c r="AH23" s="282">
        <v>334</v>
      </c>
      <c r="AI23" s="282">
        <v>538</v>
      </c>
      <c r="AJ23" s="282">
        <v>565</v>
      </c>
      <c r="AK23" s="282">
        <v>343</v>
      </c>
      <c r="AL23" s="282">
        <v>152</v>
      </c>
      <c r="AM23" s="282">
        <v>281</v>
      </c>
      <c r="AN23" s="282">
        <v>513</v>
      </c>
      <c r="AO23" s="282">
        <v>250</v>
      </c>
      <c r="AP23" s="282">
        <v>369</v>
      </c>
      <c r="AQ23" s="282">
        <v>297</v>
      </c>
      <c r="AR23" s="283">
        <v>708</v>
      </c>
      <c r="AS23" s="242">
        <v>722</v>
      </c>
      <c r="AT23" s="43">
        <v>716</v>
      </c>
    </row>
    <row r="24" spans="1:65" s="42" customFormat="1" ht="15" customHeight="1">
      <c r="A24" s="254" t="s">
        <v>61</v>
      </c>
      <c r="B24" s="263">
        <f t="shared" si="48"/>
        <v>11947</v>
      </c>
      <c r="C24" s="265">
        <f t="shared" si="49"/>
        <v>2556</v>
      </c>
      <c r="D24" s="267">
        <f t="shared" si="50"/>
        <v>4885</v>
      </c>
      <c r="E24" s="267">
        <f t="shared" si="51"/>
        <v>4506</v>
      </c>
      <c r="F24" s="296">
        <v>334</v>
      </c>
      <c r="G24" s="282">
        <v>272</v>
      </c>
      <c r="H24" s="282">
        <v>161</v>
      </c>
      <c r="I24" s="282">
        <v>270</v>
      </c>
      <c r="J24" s="282">
        <v>155</v>
      </c>
      <c r="K24" s="282">
        <v>38</v>
      </c>
      <c r="L24" s="282">
        <v>42</v>
      </c>
      <c r="M24" s="282">
        <v>221</v>
      </c>
      <c r="N24" s="282">
        <v>331</v>
      </c>
      <c r="O24" s="282">
        <v>133</v>
      </c>
      <c r="P24" s="282">
        <v>103</v>
      </c>
      <c r="Q24" s="282">
        <v>414</v>
      </c>
      <c r="R24" s="282">
        <v>82</v>
      </c>
      <c r="S24" s="282">
        <v>308</v>
      </c>
      <c r="T24" s="282">
        <v>379</v>
      </c>
      <c r="U24" s="282">
        <v>111</v>
      </c>
      <c r="V24" s="282">
        <v>315</v>
      </c>
      <c r="W24" s="282">
        <v>106</v>
      </c>
      <c r="X24" s="282">
        <v>447</v>
      </c>
      <c r="Y24" s="282">
        <v>177</v>
      </c>
      <c r="Z24" s="282">
        <v>247</v>
      </c>
      <c r="AA24" s="282">
        <v>470</v>
      </c>
      <c r="AB24" s="282">
        <v>277</v>
      </c>
      <c r="AC24" s="282">
        <v>567</v>
      </c>
      <c r="AD24" s="282">
        <v>443</v>
      </c>
      <c r="AE24" s="282">
        <v>347</v>
      </c>
      <c r="AF24" s="282">
        <v>219</v>
      </c>
      <c r="AG24" s="282">
        <v>472</v>
      </c>
      <c r="AH24" s="282">
        <v>320</v>
      </c>
      <c r="AI24" s="282">
        <v>555</v>
      </c>
      <c r="AJ24" s="282">
        <v>530</v>
      </c>
      <c r="AK24" s="282">
        <v>372</v>
      </c>
      <c r="AL24" s="282">
        <v>138</v>
      </c>
      <c r="AM24" s="282">
        <v>281</v>
      </c>
      <c r="AN24" s="282">
        <v>554</v>
      </c>
      <c r="AO24" s="282">
        <v>277</v>
      </c>
      <c r="AP24" s="282">
        <v>431</v>
      </c>
      <c r="AQ24" s="282">
        <v>367</v>
      </c>
      <c r="AR24" s="283">
        <v>681</v>
      </c>
      <c r="AS24" s="241">
        <v>704</v>
      </c>
      <c r="AT24" s="42">
        <v>609</v>
      </c>
    </row>
    <row r="25" spans="1:65" s="43" customFormat="1" ht="15" customHeight="1">
      <c r="A25" s="254" t="s">
        <v>62</v>
      </c>
      <c r="B25" s="263">
        <f t="shared" si="48"/>
        <v>13122</v>
      </c>
      <c r="C25" s="265">
        <f t="shared" si="49"/>
        <v>3063</v>
      </c>
      <c r="D25" s="267">
        <f t="shared" si="50"/>
        <v>5403</v>
      </c>
      <c r="E25" s="267">
        <f t="shared" si="51"/>
        <v>4656</v>
      </c>
      <c r="F25" s="296">
        <v>464</v>
      </c>
      <c r="G25" s="282">
        <v>306</v>
      </c>
      <c r="H25" s="282">
        <v>151</v>
      </c>
      <c r="I25" s="282">
        <v>254</v>
      </c>
      <c r="J25" s="282">
        <v>297</v>
      </c>
      <c r="K25" s="282">
        <v>77</v>
      </c>
      <c r="L25" s="282">
        <v>60</v>
      </c>
      <c r="M25" s="282">
        <v>229</v>
      </c>
      <c r="N25" s="282">
        <v>390</v>
      </c>
      <c r="O25" s="282">
        <v>174</v>
      </c>
      <c r="P25" s="282">
        <v>123</v>
      </c>
      <c r="Q25" s="282">
        <v>428</v>
      </c>
      <c r="R25" s="282">
        <v>110</v>
      </c>
      <c r="S25" s="282">
        <v>366</v>
      </c>
      <c r="T25" s="282">
        <v>387</v>
      </c>
      <c r="U25" s="282">
        <v>135</v>
      </c>
      <c r="V25" s="282">
        <v>352</v>
      </c>
      <c r="W25" s="282">
        <v>109</v>
      </c>
      <c r="X25" s="282">
        <v>456</v>
      </c>
      <c r="Y25" s="282">
        <v>219</v>
      </c>
      <c r="Z25" s="282">
        <v>263</v>
      </c>
      <c r="AA25" s="282">
        <v>516</v>
      </c>
      <c r="AB25" s="282">
        <v>361</v>
      </c>
      <c r="AC25" s="282">
        <v>580</v>
      </c>
      <c r="AD25" s="282">
        <v>534</v>
      </c>
      <c r="AE25" s="282">
        <v>361</v>
      </c>
      <c r="AF25" s="282">
        <v>275</v>
      </c>
      <c r="AG25" s="282">
        <v>489</v>
      </c>
      <c r="AH25" s="282">
        <v>351</v>
      </c>
      <c r="AI25" s="282">
        <v>540</v>
      </c>
      <c r="AJ25" s="282">
        <v>627</v>
      </c>
      <c r="AK25" s="282">
        <v>364</v>
      </c>
      <c r="AL25" s="282">
        <v>148</v>
      </c>
      <c r="AM25" s="282">
        <v>395</v>
      </c>
      <c r="AN25" s="282">
        <v>535</v>
      </c>
      <c r="AO25" s="282">
        <v>258</v>
      </c>
      <c r="AP25" s="282">
        <v>392</v>
      </c>
      <c r="AQ25" s="282">
        <v>322</v>
      </c>
      <c r="AR25" s="283">
        <v>724</v>
      </c>
      <c r="AS25" s="242">
        <v>609</v>
      </c>
      <c r="AT25" s="43">
        <v>630</v>
      </c>
    </row>
    <row r="26" spans="1:65" s="42" customFormat="1" ht="15" customHeight="1">
      <c r="A26" s="254" t="s">
        <v>63</v>
      </c>
      <c r="B26" s="263">
        <f t="shared" si="48"/>
        <v>12032</v>
      </c>
      <c r="C26" s="265">
        <f t="shared" si="49"/>
        <v>2891</v>
      </c>
      <c r="D26" s="267">
        <f t="shared" si="50"/>
        <v>4977</v>
      </c>
      <c r="E26" s="267">
        <f t="shared" si="51"/>
        <v>4164</v>
      </c>
      <c r="F26" s="296">
        <v>401</v>
      </c>
      <c r="G26" s="282">
        <v>282</v>
      </c>
      <c r="H26" s="282">
        <v>146</v>
      </c>
      <c r="I26" s="282">
        <v>187</v>
      </c>
      <c r="J26" s="282">
        <v>269</v>
      </c>
      <c r="K26" s="282">
        <v>105</v>
      </c>
      <c r="L26" s="282">
        <v>53</v>
      </c>
      <c r="M26" s="282">
        <v>240</v>
      </c>
      <c r="N26" s="282">
        <v>398</v>
      </c>
      <c r="O26" s="282">
        <v>147</v>
      </c>
      <c r="P26" s="282">
        <v>113</v>
      </c>
      <c r="Q26" s="282">
        <v>430</v>
      </c>
      <c r="R26" s="282">
        <v>120</v>
      </c>
      <c r="S26" s="282">
        <v>330</v>
      </c>
      <c r="T26" s="282">
        <v>378</v>
      </c>
      <c r="U26" s="282">
        <v>142</v>
      </c>
      <c r="V26" s="282">
        <v>417</v>
      </c>
      <c r="W26" s="282">
        <v>108</v>
      </c>
      <c r="X26" s="282">
        <v>403</v>
      </c>
      <c r="Y26" s="282">
        <v>196</v>
      </c>
      <c r="Z26" s="282">
        <v>287</v>
      </c>
      <c r="AA26" s="282">
        <v>482</v>
      </c>
      <c r="AB26" s="282">
        <v>310</v>
      </c>
      <c r="AC26" s="282">
        <v>491</v>
      </c>
      <c r="AD26" s="282">
        <v>387</v>
      </c>
      <c r="AE26" s="282">
        <v>344</v>
      </c>
      <c r="AF26" s="282">
        <v>256</v>
      </c>
      <c r="AG26" s="282">
        <v>446</v>
      </c>
      <c r="AH26" s="282">
        <v>309</v>
      </c>
      <c r="AI26" s="282">
        <v>444</v>
      </c>
      <c r="AJ26" s="282">
        <v>524</v>
      </c>
      <c r="AK26" s="282">
        <v>333</v>
      </c>
      <c r="AL26" s="282">
        <v>139</v>
      </c>
      <c r="AM26" s="282">
        <v>363</v>
      </c>
      <c r="AN26" s="282">
        <v>475</v>
      </c>
      <c r="AO26" s="282">
        <v>231</v>
      </c>
      <c r="AP26" s="282">
        <v>361</v>
      </c>
      <c r="AQ26" s="282">
        <v>324</v>
      </c>
      <c r="AR26" s="283">
        <v>661</v>
      </c>
      <c r="AS26" s="241">
        <v>588</v>
      </c>
      <c r="AT26" s="42">
        <v>598</v>
      </c>
    </row>
    <row r="27" spans="1:65" s="41" customFormat="1" ht="15" customHeight="1">
      <c r="A27" s="253" t="s">
        <v>300</v>
      </c>
      <c r="B27" s="213">
        <f>SUM(C27:E27)</f>
        <v>125680</v>
      </c>
      <c r="C27" s="213">
        <f>SUM(C28:C37)</f>
        <v>32053</v>
      </c>
      <c r="D27" s="213">
        <f t="shared" ref="D27" si="52">SUM(D28:D37)</f>
        <v>52594</v>
      </c>
      <c r="E27" s="213">
        <f t="shared" ref="E27" si="53">SUM(E28:E37)</f>
        <v>41033</v>
      </c>
      <c r="F27" s="213">
        <f t="shared" ref="F27" si="54">SUM(F28:F37)</f>
        <v>3974</v>
      </c>
      <c r="G27" s="213">
        <f t="shared" ref="G27" si="55">SUM(G28:G37)</f>
        <v>3713</v>
      </c>
      <c r="H27" s="213">
        <f t="shared" ref="H27" si="56">SUM(H28:H37)</f>
        <v>1687</v>
      </c>
      <c r="I27" s="213">
        <f t="shared" ref="I27" si="57">SUM(I28:I37)</f>
        <v>1335</v>
      </c>
      <c r="J27" s="213">
        <f t="shared" ref="J27" si="58">SUM(J28:J37)</f>
        <v>2053</v>
      </c>
      <c r="K27" s="213">
        <f t="shared" ref="K27" si="59">SUM(K28:K37)</f>
        <v>522</v>
      </c>
      <c r="L27" s="213">
        <f t="shared" ref="L27" si="60">SUM(L28:L37)</f>
        <v>490</v>
      </c>
      <c r="M27" s="213">
        <f t="shared" ref="M27" si="61">SUM(M28:M37)</f>
        <v>4067</v>
      </c>
      <c r="N27" s="213">
        <f t="shared" ref="N27" si="62">SUM(N28:N37)</f>
        <v>5348</v>
      </c>
      <c r="O27" s="213">
        <f t="shared" ref="O27" si="63">SUM(O28:O37)</f>
        <v>2200</v>
      </c>
      <c r="P27" s="213">
        <f t="shared" ref="P27:Q27" si="64">SUM(P28:P37)</f>
        <v>1497</v>
      </c>
      <c r="Q27" s="213">
        <f t="shared" si="64"/>
        <v>3795</v>
      </c>
      <c r="R27" s="213">
        <f t="shared" ref="R27" si="65">SUM(R28:R37)</f>
        <v>1372</v>
      </c>
      <c r="S27" s="213">
        <f t="shared" ref="S27" si="66">SUM(S28:S37)</f>
        <v>4201</v>
      </c>
      <c r="T27" s="213">
        <f t="shared" ref="T27" si="67">SUM(T28:T37)</f>
        <v>3951</v>
      </c>
      <c r="U27" s="213">
        <f t="shared" ref="U27" si="68">SUM(U28:U37)</f>
        <v>1988</v>
      </c>
      <c r="V27" s="213">
        <f t="shared" ref="V27" si="69">SUM(V28:V37)</f>
        <v>5792</v>
      </c>
      <c r="W27" s="213">
        <f t="shared" ref="W27" si="70">SUM(W28:W37)</f>
        <v>1653</v>
      </c>
      <c r="X27" s="213">
        <f t="shared" ref="X27" si="71">SUM(X28:X37)</f>
        <v>3863</v>
      </c>
      <c r="Y27" s="213">
        <f t="shared" ref="Y27" si="72">SUM(Y28:Y37)</f>
        <v>2257</v>
      </c>
      <c r="Z27" s="213">
        <f t="shared" ref="Z27" si="73">SUM(Z28:Z37)</f>
        <v>4139</v>
      </c>
      <c r="AA27" s="213">
        <f t="shared" ref="AA27" si="74">SUM(AA28:AA37)</f>
        <v>4176</v>
      </c>
      <c r="AB27" s="213">
        <f t="shared" ref="AB27" si="75">SUM(AB28:AB37)</f>
        <v>3881</v>
      </c>
      <c r="AC27" s="213">
        <f t="shared" ref="AC27" si="76">SUM(AC28:AC37)</f>
        <v>3613</v>
      </c>
      <c r="AD27" s="213">
        <f t="shared" ref="AD27" si="77">SUM(AD28:AD37)</f>
        <v>3453</v>
      </c>
      <c r="AE27" s="213">
        <f t="shared" ref="AE27" si="78">SUM(AE28:AE37)</f>
        <v>2685</v>
      </c>
      <c r="AF27" s="213">
        <f t="shared" ref="AF27" si="79">SUM(AF28:AF37)</f>
        <v>2827</v>
      </c>
      <c r="AG27" s="213">
        <f t="shared" ref="AG27" si="80">SUM(AG28:AG37)</f>
        <v>4115</v>
      </c>
      <c r="AH27" s="213">
        <f t="shared" ref="AH27" si="81">SUM(AH28:AH37)</f>
        <v>4086</v>
      </c>
      <c r="AI27" s="213">
        <f t="shared" ref="AI27" si="82">SUM(AI28:AI37)</f>
        <v>4211</v>
      </c>
      <c r="AJ27" s="213">
        <f t="shared" ref="AJ27" si="83">SUM(AJ28:AJ37)</f>
        <v>4108</v>
      </c>
      <c r="AK27" s="213">
        <f t="shared" ref="AK27" si="84">SUM(AK28:AK37)</f>
        <v>3531</v>
      </c>
      <c r="AL27" s="213">
        <f t="shared" ref="AL27" si="85">SUM(AL28:AL37)</f>
        <v>2099</v>
      </c>
      <c r="AM27" s="213">
        <f t="shared" ref="AM27" si="86">SUM(AM28:AM37)</f>
        <v>4048</v>
      </c>
      <c r="AN27" s="213">
        <f t="shared" ref="AN27" si="87">SUM(AN28:AN37)</f>
        <v>5093</v>
      </c>
      <c r="AO27" s="213">
        <f t="shared" ref="AO27" si="88">SUM(AO28:AO37)</f>
        <v>2020</v>
      </c>
      <c r="AP27" s="213">
        <f t="shared" ref="AP27" si="89">SUM(AP28:AP37)</f>
        <v>3258</v>
      </c>
      <c r="AQ27" s="213">
        <f t="shared" ref="AQ27" si="90">SUM(AQ28:AQ37)</f>
        <v>3376</v>
      </c>
      <c r="AR27" s="213">
        <f t="shared" ref="AR27" si="91">SUM(AR28:AR37)</f>
        <v>5203</v>
      </c>
      <c r="AS27" s="213">
        <f t="shared" ref="AS27" si="92">SUM(AS28:AS37)</f>
        <v>5526</v>
      </c>
      <c r="AT27" s="213">
        <f t="shared" ref="AT27" si="93">SUM(AT28:AT37)</f>
        <v>5593</v>
      </c>
      <c r="AU27" s="213">
        <f t="shared" ref="AU27" si="94">SUM(AU28:AU37)</f>
        <v>0</v>
      </c>
      <c r="AV27" s="213">
        <f t="shared" ref="AV27" si="95">SUM(AV28:AV37)</f>
        <v>0</v>
      </c>
      <c r="AW27" s="213">
        <f t="shared" ref="AW27" si="96">SUM(AW28:AW37)</f>
        <v>0</v>
      </c>
      <c r="AX27" s="213">
        <f t="shared" ref="AX27" si="97">SUM(AX28:AX37)</f>
        <v>0</v>
      </c>
      <c r="AY27" s="213">
        <f t="shared" ref="AY27" si="98">SUM(AY28:AY37)</f>
        <v>0</v>
      </c>
      <c r="AZ27" s="213">
        <f t="shared" ref="AZ27" si="99">SUM(AZ28:AZ37)</f>
        <v>0</v>
      </c>
      <c r="BA27" s="213">
        <f t="shared" ref="BA27" si="100">SUM(BA28:BA37)</f>
        <v>0</v>
      </c>
      <c r="BB27" s="213">
        <f t="shared" ref="BB27" si="101">SUM(BB28:BB37)</f>
        <v>0</v>
      </c>
      <c r="BC27" s="213">
        <f t="shared" ref="BC27" si="102">SUM(BC28:BC37)</f>
        <v>0</v>
      </c>
      <c r="BD27" s="213">
        <f t="shared" ref="BD27" si="103">SUM(BD28:BD37)</f>
        <v>0</v>
      </c>
      <c r="BE27" s="213">
        <f t="shared" ref="BE27" si="104">SUM(BE28:BE37)</f>
        <v>0</v>
      </c>
      <c r="BF27" s="213">
        <f t="shared" ref="BF27" si="105">SUM(BF28:BF37)</f>
        <v>0</v>
      </c>
      <c r="BG27" s="213">
        <f t="shared" ref="BG27" si="106">SUM(BG28:BG37)</f>
        <v>0</v>
      </c>
      <c r="BH27" s="213">
        <f t="shared" ref="BH27" si="107">SUM(BH28:BH37)</f>
        <v>0</v>
      </c>
      <c r="BI27" s="213">
        <f t="shared" ref="BI27" si="108">SUM(BI28:BI37)</f>
        <v>0</v>
      </c>
      <c r="BJ27" s="213">
        <f t="shared" ref="BJ27" si="109">SUM(BJ28:BJ37)</f>
        <v>0</v>
      </c>
      <c r="BK27" s="213">
        <f t="shared" ref="BK27" si="110">SUM(BK28:BK37)</f>
        <v>0</v>
      </c>
      <c r="BL27" s="213">
        <f t="shared" ref="BL27" si="111">SUM(BL28:BL37)</f>
        <v>0</v>
      </c>
      <c r="BM27" s="213">
        <f t="shared" ref="BM27" si="112">SUM(BM28:BM37)</f>
        <v>0</v>
      </c>
    </row>
    <row r="28" spans="1:65" s="43" customFormat="1" ht="15" customHeight="1">
      <c r="A28" s="254" t="s">
        <v>137</v>
      </c>
      <c r="B28" s="263">
        <f>SUM(C28:E28)</f>
        <v>10900</v>
      </c>
      <c r="C28" s="265">
        <f>SUM(F28:R28)</f>
        <v>2679</v>
      </c>
      <c r="D28" s="267">
        <f>SUM(S28:AG28)</f>
        <v>4532</v>
      </c>
      <c r="E28" s="267">
        <f>SUM(AH28:AR28)</f>
        <v>3689</v>
      </c>
      <c r="F28" s="296">
        <v>351</v>
      </c>
      <c r="G28" s="282">
        <v>311</v>
      </c>
      <c r="H28" s="282">
        <v>139</v>
      </c>
      <c r="I28" s="282">
        <v>137</v>
      </c>
      <c r="J28" s="282">
        <v>160</v>
      </c>
      <c r="K28" s="282">
        <v>48</v>
      </c>
      <c r="L28" s="282">
        <v>43</v>
      </c>
      <c r="M28" s="282">
        <v>306</v>
      </c>
      <c r="N28" s="282">
        <v>438</v>
      </c>
      <c r="O28" s="282">
        <v>152</v>
      </c>
      <c r="P28" s="282">
        <v>151</v>
      </c>
      <c r="Q28" s="282">
        <v>346</v>
      </c>
      <c r="R28" s="282">
        <v>97</v>
      </c>
      <c r="S28" s="282">
        <v>274</v>
      </c>
      <c r="T28" s="282">
        <v>356</v>
      </c>
      <c r="U28" s="282">
        <v>145</v>
      </c>
      <c r="V28" s="282">
        <v>356</v>
      </c>
      <c r="W28" s="282">
        <v>87</v>
      </c>
      <c r="X28" s="282">
        <v>391</v>
      </c>
      <c r="Y28" s="282">
        <v>161</v>
      </c>
      <c r="Z28" s="282">
        <v>307</v>
      </c>
      <c r="AA28" s="282">
        <v>430</v>
      </c>
      <c r="AB28" s="282">
        <v>301</v>
      </c>
      <c r="AC28" s="282">
        <v>393</v>
      </c>
      <c r="AD28" s="282">
        <v>355</v>
      </c>
      <c r="AE28" s="282">
        <v>297</v>
      </c>
      <c r="AF28" s="282">
        <v>240</v>
      </c>
      <c r="AG28" s="282">
        <v>439</v>
      </c>
      <c r="AH28" s="282">
        <v>282</v>
      </c>
      <c r="AI28" s="282">
        <v>355</v>
      </c>
      <c r="AJ28" s="282">
        <v>420</v>
      </c>
      <c r="AK28" s="282">
        <v>349</v>
      </c>
      <c r="AL28" s="282">
        <v>129</v>
      </c>
      <c r="AM28" s="282">
        <v>352</v>
      </c>
      <c r="AN28" s="282">
        <v>467</v>
      </c>
      <c r="AO28" s="282">
        <v>210</v>
      </c>
      <c r="AP28" s="282">
        <v>322</v>
      </c>
      <c r="AQ28" s="282">
        <v>277</v>
      </c>
      <c r="AR28" s="283">
        <v>526</v>
      </c>
      <c r="AS28" s="242">
        <v>598</v>
      </c>
      <c r="AT28" s="43">
        <v>561</v>
      </c>
    </row>
    <row r="29" spans="1:65" s="43" customFormat="1" ht="15" customHeight="1">
      <c r="A29" s="254" t="s">
        <v>64</v>
      </c>
      <c r="B29" s="263">
        <f t="shared" ref="B29:B37" si="113">SUM(C29:E29)</f>
        <v>11199</v>
      </c>
      <c r="C29" s="265">
        <f t="shared" ref="C29:C37" si="114">SUM(F29:R29)</f>
        <v>2655</v>
      </c>
      <c r="D29" s="267">
        <f t="shared" ref="D29:D37" si="115">SUM(S29:AG29)</f>
        <v>4780</v>
      </c>
      <c r="E29" s="267">
        <f t="shared" ref="E29:E37" si="116">SUM(AH29:AR29)</f>
        <v>3764</v>
      </c>
      <c r="F29" s="296">
        <v>302</v>
      </c>
      <c r="G29" s="282">
        <v>315</v>
      </c>
      <c r="H29" s="282">
        <v>138</v>
      </c>
      <c r="I29" s="282">
        <v>105</v>
      </c>
      <c r="J29" s="282">
        <v>143</v>
      </c>
      <c r="K29" s="282">
        <v>44</v>
      </c>
      <c r="L29" s="282">
        <v>36</v>
      </c>
      <c r="M29" s="282">
        <v>338</v>
      </c>
      <c r="N29" s="282">
        <v>478</v>
      </c>
      <c r="O29" s="282">
        <v>180</v>
      </c>
      <c r="P29" s="282">
        <v>117</v>
      </c>
      <c r="Q29" s="282">
        <v>339</v>
      </c>
      <c r="R29" s="282">
        <v>120</v>
      </c>
      <c r="S29" s="282">
        <v>346</v>
      </c>
      <c r="T29" s="282">
        <v>344</v>
      </c>
      <c r="U29" s="282">
        <v>121</v>
      </c>
      <c r="V29" s="282">
        <v>422</v>
      </c>
      <c r="W29" s="282">
        <v>134</v>
      </c>
      <c r="X29" s="282">
        <v>370</v>
      </c>
      <c r="Y29" s="282">
        <v>171</v>
      </c>
      <c r="Z29" s="282">
        <v>428</v>
      </c>
      <c r="AA29" s="282">
        <v>434</v>
      </c>
      <c r="AB29" s="282">
        <v>348</v>
      </c>
      <c r="AC29" s="282">
        <v>408</v>
      </c>
      <c r="AD29" s="282">
        <v>356</v>
      </c>
      <c r="AE29" s="282">
        <v>241</v>
      </c>
      <c r="AF29" s="282">
        <v>264</v>
      </c>
      <c r="AG29" s="282">
        <v>393</v>
      </c>
      <c r="AH29" s="282">
        <v>320</v>
      </c>
      <c r="AI29" s="282">
        <v>369</v>
      </c>
      <c r="AJ29" s="282">
        <v>421</v>
      </c>
      <c r="AK29" s="282">
        <v>334</v>
      </c>
      <c r="AL29" s="282">
        <v>150</v>
      </c>
      <c r="AM29" s="282">
        <v>423</v>
      </c>
      <c r="AN29" s="282">
        <v>435</v>
      </c>
      <c r="AO29" s="282">
        <v>206</v>
      </c>
      <c r="AP29" s="282">
        <v>319</v>
      </c>
      <c r="AQ29" s="282">
        <v>240</v>
      </c>
      <c r="AR29" s="283">
        <v>547</v>
      </c>
      <c r="AS29" s="242">
        <v>514</v>
      </c>
      <c r="AT29" s="43">
        <v>599</v>
      </c>
    </row>
    <row r="30" spans="1:65" s="43" customFormat="1" ht="15" customHeight="1">
      <c r="A30" s="254" t="s">
        <v>65</v>
      </c>
      <c r="B30" s="263">
        <f t="shared" si="113"/>
        <v>11812</v>
      </c>
      <c r="C30" s="265">
        <f t="shared" si="114"/>
        <v>2858</v>
      </c>
      <c r="D30" s="267">
        <f t="shared" si="115"/>
        <v>5030</v>
      </c>
      <c r="E30" s="267">
        <f t="shared" si="116"/>
        <v>3924</v>
      </c>
      <c r="F30" s="296">
        <v>329</v>
      </c>
      <c r="G30" s="282">
        <v>371</v>
      </c>
      <c r="H30" s="282">
        <v>132</v>
      </c>
      <c r="I30" s="282">
        <v>93</v>
      </c>
      <c r="J30" s="282">
        <v>152</v>
      </c>
      <c r="K30" s="282">
        <v>42</v>
      </c>
      <c r="L30" s="282">
        <v>29</v>
      </c>
      <c r="M30" s="282">
        <v>404</v>
      </c>
      <c r="N30" s="282">
        <v>570</v>
      </c>
      <c r="O30" s="282">
        <v>181</v>
      </c>
      <c r="P30" s="282">
        <v>119</v>
      </c>
      <c r="Q30" s="282">
        <v>319</v>
      </c>
      <c r="R30" s="282">
        <v>117</v>
      </c>
      <c r="S30" s="282">
        <v>360</v>
      </c>
      <c r="T30" s="282">
        <v>323</v>
      </c>
      <c r="U30" s="282">
        <v>151</v>
      </c>
      <c r="V30" s="282">
        <v>511</v>
      </c>
      <c r="W30" s="282">
        <v>126</v>
      </c>
      <c r="X30" s="282">
        <v>406</v>
      </c>
      <c r="Y30" s="282">
        <v>189</v>
      </c>
      <c r="Z30" s="282">
        <v>460</v>
      </c>
      <c r="AA30" s="282">
        <v>406</v>
      </c>
      <c r="AB30" s="282">
        <v>341</v>
      </c>
      <c r="AC30" s="282">
        <v>412</v>
      </c>
      <c r="AD30" s="282">
        <v>369</v>
      </c>
      <c r="AE30" s="282">
        <v>270</v>
      </c>
      <c r="AF30" s="282">
        <v>262</v>
      </c>
      <c r="AG30" s="282">
        <v>444</v>
      </c>
      <c r="AH30" s="282">
        <v>323</v>
      </c>
      <c r="AI30" s="282">
        <v>387</v>
      </c>
      <c r="AJ30" s="282">
        <v>460</v>
      </c>
      <c r="AK30" s="282">
        <v>383</v>
      </c>
      <c r="AL30" s="282">
        <v>160</v>
      </c>
      <c r="AM30" s="282">
        <v>479</v>
      </c>
      <c r="AN30" s="282">
        <v>406</v>
      </c>
      <c r="AO30" s="282">
        <v>214</v>
      </c>
      <c r="AP30" s="282">
        <v>344</v>
      </c>
      <c r="AQ30" s="282">
        <v>245</v>
      </c>
      <c r="AR30" s="283">
        <v>523</v>
      </c>
      <c r="AS30" s="242">
        <v>581</v>
      </c>
      <c r="AT30" s="43">
        <v>650</v>
      </c>
    </row>
    <row r="31" spans="1:65" s="43" customFormat="1" ht="15" customHeight="1">
      <c r="A31" s="254" t="s">
        <v>66</v>
      </c>
      <c r="B31" s="263">
        <f t="shared" si="113"/>
        <v>11426</v>
      </c>
      <c r="C31" s="265">
        <f t="shared" si="114"/>
        <v>3016</v>
      </c>
      <c r="D31" s="267">
        <f t="shared" si="115"/>
        <v>4624</v>
      </c>
      <c r="E31" s="267">
        <f t="shared" si="116"/>
        <v>3786</v>
      </c>
      <c r="F31" s="296">
        <v>352</v>
      </c>
      <c r="G31" s="282">
        <v>369</v>
      </c>
      <c r="H31" s="282">
        <v>157</v>
      </c>
      <c r="I31" s="282">
        <v>70</v>
      </c>
      <c r="J31" s="282">
        <v>174</v>
      </c>
      <c r="K31" s="282">
        <v>45</v>
      </c>
      <c r="L31" s="282">
        <v>52</v>
      </c>
      <c r="M31" s="282">
        <v>413</v>
      </c>
      <c r="N31" s="282">
        <v>578</v>
      </c>
      <c r="O31" s="282">
        <v>199</v>
      </c>
      <c r="P31" s="282">
        <v>128</v>
      </c>
      <c r="Q31" s="282">
        <v>367</v>
      </c>
      <c r="R31" s="282">
        <v>112</v>
      </c>
      <c r="S31" s="282">
        <v>308</v>
      </c>
      <c r="T31" s="282">
        <v>340</v>
      </c>
      <c r="U31" s="282">
        <v>146</v>
      </c>
      <c r="V31" s="282">
        <v>499</v>
      </c>
      <c r="W31" s="282">
        <v>140</v>
      </c>
      <c r="X31" s="282">
        <v>327</v>
      </c>
      <c r="Y31" s="282">
        <v>167</v>
      </c>
      <c r="Z31" s="282">
        <v>443</v>
      </c>
      <c r="AA31" s="282">
        <v>364</v>
      </c>
      <c r="AB31" s="282">
        <v>341</v>
      </c>
      <c r="AC31" s="282">
        <v>369</v>
      </c>
      <c r="AD31" s="282">
        <v>297</v>
      </c>
      <c r="AE31" s="282">
        <v>229</v>
      </c>
      <c r="AF31" s="282">
        <v>262</v>
      </c>
      <c r="AG31" s="282">
        <v>392</v>
      </c>
      <c r="AH31" s="282">
        <v>349</v>
      </c>
      <c r="AI31" s="282">
        <v>366</v>
      </c>
      <c r="AJ31" s="282">
        <v>404</v>
      </c>
      <c r="AK31" s="282">
        <v>333</v>
      </c>
      <c r="AL31" s="282">
        <v>182</v>
      </c>
      <c r="AM31" s="282">
        <v>490</v>
      </c>
      <c r="AN31" s="282">
        <v>440</v>
      </c>
      <c r="AO31" s="282">
        <v>194</v>
      </c>
      <c r="AP31" s="282">
        <v>284</v>
      </c>
      <c r="AQ31" s="282">
        <v>275</v>
      </c>
      <c r="AR31" s="283">
        <v>469</v>
      </c>
      <c r="AS31" s="242">
        <v>644</v>
      </c>
      <c r="AT31" s="43">
        <v>583</v>
      </c>
    </row>
    <row r="32" spans="1:65" s="43" customFormat="1" ht="15" customHeight="1">
      <c r="A32" s="254" t="s">
        <v>67</v>
      </c>
      <c r="B32" s="263">
        <f t="shared" si="113"/>
        <v>12394</v>
      </c>
      <c r="C32" s="265">
        <f t="shared" si="114"/>
        <v>3112</v>
      </c>
      <c r="D32" s="267">
        <f t="shared" si="115"/>
        <v>5194</v>
      </c>
      <c r="E32" s="267">
        <f t="shared" si="116"/>
        <v>4088</v>
      </c>
      <c r="F32" s="296">
        <v>393</v>
      </c>
      <c r="G32" s="282">
        <v>378</v>
      </c>
      <c r="H32" s="282">
        <v>144</v>
      </c>
      <c r="I32" s="282">
        <v>112</v>
      </c>
      <c r="J32" s="282">
        <v>176</v>
      </c>
      <c r="K32" s="282">
        <v>44</v>
      </c>
      <c r="L32" s="282">
        <v>40</v>
      </c>
      <c r="M32" s="282">
        <v>420</v>
      </c>
      <c r="N32" s="282">
        <v>582</v>
      </c>
      <c r="O32" s="282">
        <v>217</v>
      </c>
      <c r="P32" s="282">
        <v>141</v>
      </c>
      <c r="Q32" s="282">
        <v>347</v>
      </c>
      <c r="R32" s="282">
        <v>118</v>
      </c>
      <c r="S32" s="282">
        <v>412</v>
      </c>
      <c r="T32" s="282">
        <v>381</v>
      </c>
      <c r="U32" s="282">
        <v>193</v>
      </c>
      <c r="V32" s="282">
        <v>527</v>
      </c>
      <c r="W32" s="282">
        <v>126</v>
      </c>
      <c r="X32" s="282">
        <v>391</v>
      </c>
      <c r="Y32" s="282">
        <v>220</v>
      </c>
      <c r="Z32" s="282">
        <v>465</v>
      </c>
      <c r="AA32" s="282">
        <v>413</v>
      </c>
      <c r="AB32" s="282">
        <v>362</v>
      </c>
      <c r="AC32" s="282">
        <v>367</v>
      </c>
      <c r="AD32" s="282">
        <v>366</v>
      </c>
      <c r="AE32" s="282">
        <v>260</v>
      </c>
      <c r="AF32" s="282">
        <v>273</v>
      </c>
      <c r="AG32" s="282">
        <v>438</v>
      </c>
      <c r="AH32" s="282">
        <v>370</v>
      </c>
      <c r="AI32" s="282">
        <v>382</v>
      </c>
      <c r="AJ32" s="282">
        <v>399</v>
      </c>
      <c r="AK32" s="282">
        <v>332</v>
      </c>
      <c r="AL32" s="282">
        <v>226</v>
      </c>
      <c r="AM32" s="282">
        <v>485</v>
      </c>
      <c r="AN32" s="282">
        <v>492</v>
      </c>
      <c r="AO32" s="282">
        <v>209</v>
      </c>
      <c r="AP32" s="282">
        <v>341</v>
      </c>
      <c r="AQ32" s="282">
        <v>315</v>
      </c>
      <c r="AR32" s="283">
        <v>537</v>
      </c>
      <c r="AS32" s="242">
        <v>573</v>
      </c>
      <c r="AT32" s="43">
        <v>589</v>
      </c>
    </row>
    <row r="33" spans="1:65" s="43" customFormat="1" ht="15" customHeight="1">
      <c r="A33" s="254" t="s">
        <v>68</v>
      </c>
      <c r="B33" s="263">
        <f t="shared" si="113"/>
        <v>13943</v>
      </c>
      <c r="C33" s="265">
        <f t="shared" si="114"/>
        <v>3500</v>
      </c>
      <c r="D33" s="267">
        <f t="shared" si="115"/>
        <v>5945</v>
      </c>
      <c r="E33" s="267">
        <f t="shared" si="116"/>
        <v>4498</v>
      </c>
      <c r="F33" s="296">
        <v>475</v>
      </c>
      <c r="G33" s="282">
        <v>411</v>
      </c>
      <c r="H33" s="282">
        <v>203</v>
      </c>
      <c r="I33" s="282">
        <v>130</v>
      </c>
      <c r="J33" s="282">
        <v>227</v>
      </c>
      <c r="K33" s="282">
        <v>47</v>
      </c>
      <c r="L33" s="282">
        <v>58</v>
      </c>
      <c r="M33" s="282">
        <v>442</v>
      </c>
      <c r="N33" s="282">
        <v>583</v>
      </c>
      <c r="O33" s="282">
        <v>201</v>
      </c>
      <c r="P33" s="282">
        <v>155</v>
      </c>
      <c r="Q33" s="282">
        <v>402</v>
      </c>
      <c r="R33" s="282">
        <v>166</v>
      </c>
      <c r="S33" s="282">
        <v>427</v>
      </c>
      <c r="T33" s="282">
        <v>431</v>
      </c>
      <c r="U33" s="282">
        <v>242</v>
      </c>
      <c r="V33" s="282">
        <v>665</v>
      </c>
      <c r="W33" s="282">
        <v>202</v>
      </c>
      <c r="X33" s="282">
        <v>444</v>
      </c>
      <c r="Y33" s="282">
        <v>253</v>
      </c>
      <c r="Z33" s="282">
        <v>510</v>
      </c>
      <c r="AA33" s="282">
        <v>472</v>
      </c>
      <c r="AB33" s="282">
        <v>406</v>
      </c>
      <c r="AC33" s="282">
        <v>421</v>
      </c>
      <c r="AD33" s="282">
        <v>382</v>
      </c>
      <c r="AE33" s="282">
        <v>280</v>
      </c>
      <c r="AF33" s="282">
        <v>329</v>
      </c>
      <c r="AG33" s="282">
        <v>481</v>
      </c>
      <c r="AH33" s="282">
        <v>447</v>
      </c>
      <c r="AI33" s="282">
        <v>457</v>
      </c>
      <c r="AJ33" s="282">
        <v>423</v>
      </c>
      <c r="AK33" s="282">
        <v>409</v>
      </c>
      <c r="AL33" s="282">
        <v>236</v>
      </c>
      <c r="AM33" s="282">
        <v>466</v>
      </c>
      <c r="AN33" s="282">
        <v>544</v>
      </c>
      <c r="AO33" s="282">
        <v>224</v>
      </c>
      <c r="AP33" s="282">
        <v>322</v>
      </c>
      <c r="AQ33" s="282">
        <v>368</v>
      </c>
      <c r="AR33" s="283">
        <v>602</v>
      </c>
      <c r="AS33" s="242">
        <v>591</v>
      </c>
      <c r="AT33" s="43">
        <v>569</v>
      </c>
    </row>
    <row r="34" spans="1:65" s="43" customFormat="1" ht="15" customHeight="1">
      <c r="A34" s="254" t="s">
        <v>69</v>
      </c>
      <c r="B34" s="263">
        <f t="shared" si="113"/>
        <v>13469</v>
      </c>
      <c r="C34" s="265">
        <f t="shared" si="114"/>
        <v>3559</v>
      </c>
      <c r="D34" s="267">
        <f t="shared" si="115"/>
        <v>5660</v>
      </c>
      <c r="E34" s="267">
        <f t="shared" si="116"/>
        <v>4250</v>
      </c>
      <c r="F34" s="296">
        <v>466</v>
      </c>
      <c r="G34" s="282">
        <v>391</v>
      </c>
      <c r="H34" s="282">
        <v>184</v>
      </c>
      <c r="I34" s="282">
        <v>140</v>
      </c>
      <c r="J34" s="282">
        <v>223</v>
      </c>
      <c r="K34" s="282">
        <v>54</v>
      </c>
      <c r="L34" s="282">
        <v>57</v>
      </c>
      <c r="M34" s="282">
        <v>477</v>
      </c>
      <c r="N34" s="282">
        <v>550</v>
      </c>
      <c r="O34" s="282">
        <v>258</v>
      </c>
      <c r="P34" s="282">
        <v>184</v>
      </c>
      <c r="Q34" s="282">
        <v>411</v>
      </c>
      <c r="R34" s="282">
        <v>164</v>
      </c>
      <c r="S34" s="282">
        <v>458</v>
      </c>
      <c r="T34" s="282">
        <v>445</v>
      </c>
      <c r="U34" s="282">
        <v>221</v>
      </c>
      <c r="V34" s="282">
        <v>660</v>
      </c>
      <c r="W34" s="282">
        <v>202</v>
      </c>
      <c r="X34" s="282">
        <v>410</v>
      </c>
      <c r="Y34" s="282">
        <v>264</v>
      </c>
      <c r="Z34" s="282">
        <v>428</v>
      </c>
      <c r="AA34" s="282">
        <v>439</v>
      </c>
      <c r="AB34" s="282">
        <v>481</v>
      </c>
      <c r="AC34" s="282">
        <v>326</v>
      </c>
      <c r="AD34" s="282">
        <v>356</v>
      </c>
      <c r="AE34" s="282">
        <v>269</v>
      </c>
      <c r="AF34" s="282">
        <v>295</v>
      </c>
      <c r="AG34" s="282">
        <v>406</v>
      </c>
      <c r="AH34" s="282">
        <v>432</v>
      </c>
      <c r="AI34" s="282">
        <v>446</v>
      </c>
      <c r="AJ34" s="282">
        <v>420</v>
      </c>
      <c r="AK34" s="282">
        <v>343</v>
      </c>
      <c r="AL34" s="282">
        <v>235</v>
      </c>
      <c r="AM34" s="282">
        <v>383</v>
      </c>
      <c r="AN34" s="282">
        <v>569</v>
      </c>
      <c r="AO34" s="282">
        <v>211</v>
      </c>
      <c r="AP34" s="282">
        <v>333</v>
      </c>
      <c r="AQ34" s="282">
        <v>380</v>
      </c>
      <c r="AR34" s="283">
        <v>498</v>
      </c>
      <c r="AS34" s="242">
        <v>527</v>
      </c>
      <c r="AT34" s="43">
        <v>563</v>
      </c>
    </row>
    <row r="35" spans="1:65" s="43" customFormat="1" ht="15" customHeight="1">
      <c r="A35" s="254" t="s">
        <v>70</v>
      </c>
      <c r="B35" s="263">
        <f t="shared" si="113"/>
        <v>13251</v>
      </c>
      <c r="C35" s="265">
        <f t="shared" si="114"/>
        <v>3451</v>
      </c>
      <c r="D35" s="267">
        <f t="shared" si="115"/>
        <v>5527</v>
      </c>
      <c r="E35" s="267">
        <f t="shared" si="116"/>
        <v>4273</v>
      </c>
      <c r="F35" s="296">
        <v>421</v>
      </c>
      <c r="G35" s="282">
        <v>391</v>
      </c>
      <c r="H35" s="282">
        <v>185</v>
      </c>
      <c r="I35" s="282">
        <v>169</v>
      </c>
      <c r="J35" s="282">
        <v>239</v>
      </c>
      <c r="K35" s="282">
        <v>60</v>
      </c>
      <c r="L35" s="282">
        <v>60</v>
      </c>
      <c r="M35" s="282">
        <v>425</v>
      </c>
      <c r="N35" s="282">
        <v>549</v>
      </c>
      <c r="O35" s="282">
        <v>262</v>
      </c>
      <c r="P35" s="282">
        <v>156</v>
      </c>
      <c r="Q35" s="282">
        <v>402</v>
      </c>
      <c r="R35" s="282">
        <v>132</v>
      </c>
      <c r="S35" s="282">
        <v>494</v>
      </c>
      <c r="T35" s="282">
        <v>416</v>
      </c>
      <c r="U35" s="282">
        <v>253</v>
      </c>
      <c r="V35" s="282">
        <v>684</v>
      </c>
      <c r="W35" s="282">
        <v>203</v>
      </c>
      <c r="X35" s="282">
        <v>389</v>
      </c>
      <c r="Y35" s="282">
        <v>260</v>
      </c>
      <c r="Z35" s="282">
        <v>370</v>
      </c>
      <c r="AA35" s="282">
        <v>417</v>
      </c>
      <c r="AB35" s="282">
        <v>422</v>
      </c>
      <c r="AC35" s="282">
        <v>308</v>
      </c>
      <c r="AD35" s="282">
        <v>334</v>
      </c>
      <c r="AE35" s="282">
        <v>279</v>
      </c>
      <c r="AF35" s="282">
        <v>311</v>
      </c>
      <c r="AG35" s="282">
        <v>387</v>
      </c>
      <c r="AH35" s="282">
        <v>483</v>
      </c>
      <c r="AI35" s="282">
        <v>448</v>
      </c>
      <c r="AJ35" s="282">
        <v>354</v>
      </c>
      <c r="AK35" s="282">
        <v>365</v>
      </c>
      <c r="AL35" s="282">
        <v>243</v>
      </c>
      <c r="AM35" s="282">
        <v>358</v>
      </c>
      <c r="AN35" s="282">
        <v>555</v>
      </c>
      <c r="AO35" s="282">
        <v>179</v>
      </c>
      <c r="AP35" s="282">
        <v>338</v>
      </c>
      <c r="AQ35" s="282">
        <v>416</v>
      </c>
      <c r="AR35" s="283">
        <v>534</v>
      </c>
      <c r="AS35" s="242">
        <v>526</v>
      </c>
      <c r="AT35" s="43">
        <v>518</v>
      </c>
    </row>
    <row r="36" spans="1:65" s="42" customFormat="1" ht="15" customHeight="1">
      <c r="A36" s="254" t="s">
        <v>71</v>
      </c>
      <c r="B36" s="263">
        <f t="shared" si="113"/>
        <v>13879</v>
      </c>
      <c r="C36" s="265">
        <f t="shared" si="114"/>
        <v>3665</v>
      </c>
      <c r="D36" s="267">
        <f t="shared" si="115"/>
        <v>5751</v>
      </c>
      <c r="E36" s="267">
        <f t="shared" si="116"/>
        <v>4463</v>
      </c>
      <c r="F36" s="296">
        <v>466</v>
      </c>
      <c r="G36" s="282">
        <v>400</v>
      </c>
      <c r="H36" s="282">
        <v>225</v>
      </c>
      <c r="I36" s="282">
        <v>179</v>
      </c>
      <c r="J36" s="282">
        <v>259</v>
      </c>
      <c r="K36" s="282">
        <v>64</v>
      </c>
      <c r="L36" s="282">
        <v>60</v>
      </c>
      <c r="M36" s="282">
        <v>401</v>
      </c>
      <c r="N36" s="282">
        <v>530</v>
      </c>
      <c r="O36" s="282">
        <v>299</v>
      </c>
      <c r="P36" s="282">
        <v>170</v>
      </c>
      <c r="Q36" s="282">
        <v>435</v>
      </c>
      <c r="R36" s="282">
        <v>177</v>
      </c>
      <c r="S36" s="282">
        <v>538</v>
      </c>
      <c r="T36" s="282">
        <v>453</v>
      </c>
      <c r="U36" s="282">
        <v>269</v>
      </c>
      <c r="V36" s="282">
        <v>735</v>
      </c>
      <c r="W36" s="282">
        <v>209</v>
      </c>
      <c r="X36" s="282">
        <v>395</v>
      </c>
      <c r="Y36" s="282">
        <v>271</v>
      </c>
      <c r="Z36" s="282">
        <v>378</v>
      </c>
      <c r="AA36" s="282">
        <v>423</v>
      </c>
      <c r="AB36" s="282">
        <v>442</v>
      </c>
      <c r="AC36" s="282">
        <v>335</v>
      </c>
      <c r="AD36" s="282">
        <v>342</v>
      </c>
      <c r="AE36" s="282">
        <v>285</v>
      </c>
      <c r="AF36" s="282">
        <v>308</v>
      </c>
      <c r="AG36" s="282">
        <v>368</v>
      </c>
      <c r="AH36" s="282">
        <v>542</v>
      </c>
      <c r="AI36" s="282">
        <v>503</v>
      </c>
      <c r="AJ36" s="282">
        <v>416</v>
      </c>
      <c r="AK36" s="282">
        <v>326</v>
      </c>
      <c r="AL36" s="282">
        <v>259</v>
      </c>
      <c r="AM36" s="282">
        <v>313</v>
      </c>
      <c r="AN36" s="282">
        <v>598</v>
      </c>
      <c r="AO36" s="282">
        <v>179</v>
      </c>
      <c r="AP36" s="282">
        <v>344</v>
      </c>
      <c r="AQ36" s="282">
        <v>476</v>
      </c>
      <c r="AR36" s="283">
        <v>507</v>
      </c>
      <c r="AS36" s="241">
        <v>505</v>
      </c>
      <c r="AT36" s="42">
        <v>494</v>
      </c>
    </row>
    <row r="37" spans="1:65" s="43" customFormat="1" ht="15" customHeight="1">
      <c r="A37" s="254" t="s">
        <v>72</v>
      </c>
      <c r="B37" s="263">
        <f t="shared" si="113"/>
        <v>13407</v>
      </c>
      <c r="C37" s="265">
        <f t="shared" si="114"/>
        <v>3558</v>
      </c>
      <c r="D37" s="267">
        <f t="shared" si="115"/>
        <v>5551</v>
      </c>
      <c r="E37" s="267">
        <f t="shared" si="116"/>
        <v>4298</v>
      </c>
      <c r="F37" s="296">
        <v>419</v>
      </c>
      <c r="G37" s="282">
        <v>376</v>
      </c>
      <c r="H37" s="282">
        <v>180</v>
      </c>
      <c r="I37" s="282">
        <v>200</v>
      </c>
      <c r="J37" s="282">
        <v>300</v>
      </c>
      <c r="K37" s="282">
        <v>74</v>
      </c>
      <c r="L37" s="282">
        <v>55</v>
      </c>
      <c r="M37" s="282">
        <v>441</v>
      </c>
      <c r="N37" s="282">
        <v>490</v>
      </c>
      <c r="O37" s="282">
        <v>251</v>
      </c>
      <c r="P37" s="282">
        <v>176</v>
      </c>
      <c r="Q37" s="282">
        <v>427</v>
      </c>
      <c r="R37" s="282">
        <v>169</v>
      </c>
      <c r="S37" s="282">
        <v>584</v>
      </c>
      <c r="T37" s="282">
        <v>462</v>
      </c>
      <c r="U37" s="282">
        <v>247</v>
      </c>
      <c r="V37" s="282">
        <v>733</v>
      </c>
      <c r="W37" s="282">
        <v>224</v>
      </c>
      <c r="X37" s="282">
        <v>340</v>
      </c>
      <c r="Y37" s="282">
        <v>301</v>
      </c>
      <c r="Z37" s="282">
        <v>350</v>
      </c>
      <c r="AA37" s="282">
        <v>378</v>
      </c>
      <c r="AB37" s="282">
        <v>437</v>
      </c>
      <c r="AC37" s="282">
        <v>274</v>
      </c>
      <c r="AD37" s="282">
        <v>296</v>
      </c>
      <c r="AE37" s="282">
        <v>275</v>
      </c>
      <c r="AF37" s="282">
        <v>283</v>
      </c>
      <c r="AG37" s="282">
        <v>367</v>
      </c>
      <c r="AH37" s="282">
        <v>538</v>
      </c>
      <c r="AI37" s="282">
        <v>498</v>
      </c>
      <c r="AJ37" s="282">
        <v>391</v>
      </c>
      <c r="AK37" s="282">
        <v>357</v>
      </c>
      <c r="AL37" s="282">
        <v>279</v>
      </c>
      <c r="AM37" s="282">
        <v>299</v>
      </c>
      <c r="AN37" s="282">
        <v>587</v>
      </c>
      <c r="AO37" s="282">
        <v>194</v>
      </c>
      <c r="AP37" s="282">
        <v>311</v>
      </c>
      <c r="AQ37" s="282">
        <v>384</v>
      </c>
      <c r="AR37" s="283">
        <v>460</v>
      </c>
      <c r="AS37" s="242">
        <v>467</v>
      </c>
      <c r="AT37" s="43">
        <v>467</v>
      </c>
    </row>
    <row r="38" spans="1:65" s="41" customFormat="1" ht="15" customHeight="1">
      <c r="A38" s="253" t="s">
        <v>301</v>
      </c>
      <c r="B38" s="213">
        <f>SUM(C38:E38)</f>
        <v>138288</v>
      </c>
      <c r="C38" s="213">
        <f>SUM(C39:C48)</f>
        <v>37745</v>
      </c>
      <c r="D38" s="213">
        <f t="shared" ref="D38" si="117">SUM(D39:D48)</f>
        <v>52512</v>
      </c>
      <c r="E38" s="213">
        <f t="shared" ref="E38" si="118">SUM(E39:E48)</f>
        <v>48031</v>
      </c>
      <c r="F38" s="213">
        <f t="shared" ref="F38" si="119">SUM(F39:F48)</f>
        <v>3268</v>
      </c>
      <c r="G38" s="213">
        <f t="shared" ref="G38" si="120">SUM(G39:G48)</f>
        <v>4763</v>
      </c>
      <c r="H38" s="213">
        <f t="shared" ref="H38" si="121">SUM(H39:H48)</f>
        <v>1887</v>
      </c>
      <c r="I38" s="213">
        <f t="shared" ref="I38" si="122">SUM(I39:I48)</f>
        <v>2808</v>
      </c>
      <c r="J38" s="213">
        <f t="shared" ref="J38" si="123">SUM(J39:J48)</f>
        <v>2942</v>
      </c>
      <c r="K38" s="213">
        <f t="shared" ref="K38" si="124">SUM(K39:K48)</f>
        <v>549</v>
      </c>
      <c r="L38" s="213">
        <f t="shared" ref="L38" si="125">SUM(L39:L48)</f>
        <v>612</v>
      </c>
      <c r="M38" s="213">
        <f t="shared" ref="M38" si="126">SUM(M39:M48)</f>
        <v>3717</v>
      </c>
      <c r="N38" s="213">
        <f t="shared" ref="N38" si="127">SUM(N39:N48)</f>
        <v>5514</v>
      </c>
      <c r="O38" s="213">
        <f t="shared" ref="O38" si="128">SUM(O39:O48)</f>
        <v>2304</v>
      </c>
      <c r="P38" s="213">
        <f t="shared" ref="P38:Q38" si="129">SUM(P39:P48)</f>
        <v>1999</v>
      </c>
      <c r="Q38" s="213">
        <f t="shared" si="129"/>
        <v>6088</v>
      </c>
      <c r="R38" s="213">
        <f t="shared" ref="R38" si="130">SUM(R39:R48)</f>
        <v>1294</v>
      </c>
      <c r="S38" s="213">
        <f t="shared" ref="S38" si="131">SUM(S39:S48)</f>
        <v>5753</v>
      </c>
      <c r="T38" s="213">
        <f t="shared" ref="T38" si="132">SUM(T39:T48)</f>
        <v>4566</v>
      </c>
      <c r="U38" s="213">
        <f t="shared" ref="U38" si="133">SUM(U39:U48)</f>
        <v>3294</v>
      </c>
      <c r="V38" s="213">
        <f t="shared" ref="V38" si="134">SUM(V39:V48)</f>
        <v>6408</v>
      </c>
      <c r="W38" s="213">
        <f t="shared" ref="W38" si="135">SUM(W39:W48)</f>
        <v>1938</v>
      </c>
      <c r="X38" s="213">
        <f t="shared" ref="X38" si="136">SUM(X39:X48)</f>
        <v>3149</v>
      </c>
      <c r="Y38" s="213">
        <f t="shared" ref="Y38" si="137">SUM(Y39:Y48)</f>
        <v>2472</v>
      </c>
      <c r="Z38" s="213">
        <f t="shared" ref="Z38" si="138">SUM(Z39:Z48)</f>
        <v>3456</v>
      </c>
      <c r="AA38" s="213">
        <f t="shared" ref="AA38" si="139">SUM(AA39:AA48)</f>
        <v>3549</v>
      </c>
      <c r="AB38" s="213">
        <f t="shared" ref="AB38" si="140">SUM(AB39:AB48)</f>
        <v>4202</v>
      </c>
      <c r="AC38" s="213">
        <f t="shared" ref="AC38" si="141">SUM(AC39:AC48)</f>
        <v>2589</v>
      </c>
      <c r="AD38" s="213">
        <f t="shared" ref="AD38" si="142">SUM(AD39:AD48)</f>
        <v>1925</v>
      </c>
      <c r="AE38" s="213">
        <f t="shared" ref="AE38" si="143">SUM(AE39:AE48)</f>
        <v>3244</v>
      </c>
      <c r="AF38" s="213">
        <f t="shared" ref="AF38" si="144">SUM(AF39:AF48)</f>
        <v>2381</v>
      </c>
      <c r="AG38" s="213">
        <f t="shared" ref="AG38" si="145">SUM(AG39:AG48)</f>
        <v>3586</v>
      </c>
      <c r="AH38" s="213">
        <f t="shared" ref="AH38" si="146">SUM(AH39:AH48)</f>
        <v>5705</v>
      </c>
      <c r="AI38" s="213">
        <f t="shared" ref="AI38" si="147">SUM(AI39:AI48)</f>
        <v>6293</v>
      </c>
      <c r="AJ38" s="213">
        <f t="shared" ref="AJ38" si="148">SUM(AJ39:AJ48)</f>
        <v>4372</v>
      </c>
      <c r="AK38" s="213">
        <f t="shared" ref="AK38" si="149">SUM(AK39:AK48)</f>
        <v>3357</v>
      </c>
      <c r="AL38" s="213">
        <f t="shared" ref="AL38" si="150">SUM(AL39:AL48)</f>
        <v>3088</v>
      </c>
      <c r="AM38" s="213">
        <f t="shared" ref="AM38" si="151">SUM(AM39:AM48)</f>
        <v>3201</v>
      </c>
      <c r="AN38" s="213">
        <f t="shared" ref="AN38" si="152">SUM(AN39:AN48)</f>
        <v>6908</v>
      </c>
      <c r="AO38" s="213">
        <f t="shared" ref="AO38" si="153">SUM(AO39:AO48)</f>
        <v>2257</v>
      </c>
      <c r="AP38" s="213">
        <f t="shared" ref="AP38" si="154">SUM(AP39:AP48)</f>
        <v>3851</v>
      </c>
      <c r="AQ38" s="213">
        <f t="shared" ref="AQ38" si="155">SUM(AQ39:AQ48)</f>
        <v>4015</v>
      </c>
      <c r="AR38" s="213">
        <f t="shared" ref="AR38" si="156">SUM(AR39:AR48)</f>
        <v>4984</v>
      </c>
      <c r="AS38" s="213">
        <f t="shared" ref="AS38" si="157">SUM(AS39:AS48)</f>
        <v>5249</v>
      </c>
      <c r="AT38" s="213">
        <f t="shared" ref="AT38" si="158">SUM(AT39:AT48)</f>
        <v>5400</v>
      </c>
      <c r="AU38" s="213">
        <f t="shared" ref="AU38" si="159">SUM(AU39:AU48)</f>
        <v>0</v>
      </c>
      <c r="AV38" s="213">
        <f t="shared" ref="AV38" si="160">SUM(AV39:AV48)</f>
        <v>0</v>
      </c>
      <c r="AW38" s="213">
        <f t="shared" ref="AW38" si="161">SUM(AW39:AW48)</f>
        <v>0</v>
      </c>
      <c r="AX38" s="213">
        <f t="shared" ref="AX38" si="162">SUM(AX39:AX48)</f>
        <v>0</v>
      </c>
      <c r="AY38" s="213">
        <f t="shared" ref="AY38" si="163">SUM(AY39:AY48)</f>
        <v>0</v>
      </c>
      <c r="AZ38" s="213">
        <f t="shared" ref="AZ38" si="164">SUM(AZ39:AZ48)</f>
        <v>0</v>
      </c>
      <c r="BA38" s="213">
        <f t="shared" ref="BA38" si="165">SUM(BA39:BA48)</f>
        <v>0</v>
      </c>
      <c r="BB38" s="213">
        <f t="shared" ref="BB38" si="166">SUM(BB39:BB48)</f>
        <v>0</v>
      </c>
      <c r="BC38" s="213">
        <f t="shared" ref="BC38" si="167">SUM(BC39:BC48)</f>
        <v>0</v>
      </c>
      <c r="BD38" s="213">
        <f t="shared" ref="BD38" si="168">SUM(BD39:BD48)</f>
        <v>0</v>
      </c>
      <c r="BE38" s="213">
        <f t="shared" ref="BE38" si="169">SUM(BE39:BE48)</f>
        <v>0</v>
      </c>
      <c r="BF38" s="213">
        <f t="shared" ref="BF38" si="170">SUM(BF39:BF48)</f>
        <v>0</v>
      </c>
      <c r="BG38" s="213">
        <f t="shared" ref="BG38" si="171">SUM(BG39:BG48)</f>
        <v>0</v>
      </c>
      <c r="BH38" s="213">
        <f t="shared" ref="BH38" si="172">SUM(BH39:BH48)</f>
        <v>0</v>
      </c>
      <c r="BI38" s="213">
        <f t="shared" ref="BI38" si="173">SUM(BI39:BI48)</f>
        <v>0</v>
      </c>
      <c r="BJ38" s="213">
        <f t="shared" ref="BJ38" si="174">SUM(BJ39:BJ48)</f>
        <v>0</v>
      </c>
      <c r="BK38" s="213">
        <f t="shared" ref="BK38" si="175">SUM(BK39:BK48)</f>
        <v>0</v>
      </c>
      <c r="BL38" s="213">
        <f t="shared" ref="BL38" si="176">SUM(BL39:BL48)</f>
        <v>0</v>
      </c>
      <c r="BM38" s="213">
        <f t="shared" ref="BM38" si="177">SUM(BM39:BM48)</f>
        <v>0</v>
      </c>
    </row>
    <row r="39" spans="1:65" s="43" customFormat="1" ht="15" customHeight="1">
      <c r="A39" s="254" t="s">
        <v>138</v>
      </c>
      <c r="B39" s="263">
        <f>SUM(C39:E39)</f>
        <v>13874</v>
      </c>
      <c r="C39" s="265">
        <f>SUM(F39:R39)</f>
        <v>3772</v>
      </c>
      <c r="D39" s="267">
        <f>SUM(S39:AG39)</f>
        <v>5586</v>
      </c>
      <c r="E39" s="267">
        <f>SUM(AH39:AR39)</f>
        <v>4516</v>
      </c>
      <c r="F39" s="296">
        <v>432</v>
      </c>
      <c r="G39" s="282">
        <v>443</v>
      </c>
      <c r="H39" s="282">
        <v>199</v>
      </c>
      <c r="I39" s="282">
        <v>208</v>
      </c>
      <c r="J39" s="282">
        <v>274</v>
      </c>
      <c r="K39" s="282">
        <v>45</v>
      </c>
      <c r="L39" s="282">
        <v>64</v>
      </c>
      <c r="M39" s="282">
        <v>394</v>
      </c>
      <c r="N39" s="282">
        <v>560</v>
      </c>
      <c r="O39" s="282">
        <v>259</v>
      </c>
      <c r="P39" s="282">
        <v>212</v>
      </c>
      <c r="Q39" s="282">
        <v>514</v>
      </c>
      <c r="R39" s="282">
        <v>168</v>
      </c>
      <c r="S39" s="282">
        <v>580</v>
      </c>
      <c r="T39" s="282">
        <v>470</v>
      </c>
      <c r="U39" s="282">
        <v>289</v>
      </c>
      <c r="V39" s="282">
        <v>710</v>
      </c>
      <c r="W39" s="282">
        <v>226</v>
      </c>
      <c r="X39" s="282">
        <v>371</v>
      </c>
      <c r="Y39" s="282">
        <v>290</v>
      </c>
      <c r="Z39" s="282">
        <v>382</v>
      </c>
      <c r="AA39" s="282">
        <v>392</v>
      </c>
      <c r="AB39" s="282">
        <v>453</v>
      </c>
      <c r="AC39" s="282">
        <v>250</v>
      </c>
      <c r="AD39" s="282">
        <v>226</v>
      </c>
      <c r="AE39" s="282">
        <v>298</v>
      </c>
      <c r="AF39" s="282">
        <v>299</v>
      </c>
      <c r="AG39" s="282">
        <v>350</v>
      </c>
      <c r="AH39" s="282">
        <v>595</v>
      </c>
      <c r="AI39" s="282">
        <v>536</v>
      </c>
      <c r="AJ39" s="282">
        <v>385</v>
      </c>
      <c r="AK39" s="282">
        <v>314</v>
      </c>
      <c r="AL39" s="282">
        <v>328</v>
      </c>
      <c r="AM39" s="282">
        <v>305</v>
      </c>
      <c r="AN39" s="282">
        <v>568</v>
      </c>
      <c r="AO39" s="282">
        <v>215</v>
      </c>
      <c r="AP39" s="282">
        <v>351</v>
      </c>
      <c r="AQ39" s="282">
        <v>441</v>
      </c>
      <c r="AR39" s="283">
        <v>478</v>
      </c>
      <c r="AS39" s="242">
        <v>470</v>
      </c>
      <c r="AT39" s="43">
        <v>449</v>
      </c>
    </row>
    <row r="40" spans="1:65" s="42" customFormat="1" ht="15" customHeight="1">
      <c r="A40" s="254" t="s">
        <v>73</v>
      </c>
      <c r="B40" s="263">
        <f t="shared" ref="B40:B48" si="178">SUM(C40:E40)</f>
        <v>14012</v>
      </c>
      <c r="C40" s="265">
        <f t="shared" ref="C40:C48" si="179">SUM(F40:R40)</f>
        <v>3814</v>
      </c>
      <c r="D40" s="267">
        <f t="shared" ref="D40:D48" si="180">SUM(S40:AG40)</f>
        <v>5634</v>
      </c>
      <c r="E40" s="267">
        <f t="shared" ref="E40:E48" si="181">SUM(AH40:AR40)</f>
        <v>4564</v>
      </c>
      <c r="F40" s="296">
        <v>395</v>
      </c>
      <c r="G40" s="282">
        <v>415</v>
      </c>
      <c r="H40" s="282">
        <v>201</v>
      </c>
      <c r="I40" s="282">
        <v>242</v>
      </c>
      <c r="J40" s="282">
        <v>316</v>
      </c>
      <c r="K40" s="282">
        <v>71</v>
      </c>
      <c r="L40" s="282">
        <v>62</v>
      </c>
      <c r="M40" s="282">
        <v>417</v>
      </c>
      <c r="N40" s="282">
        <v>595</v>
      </c>
      <c r="O40" s="282">
        <v>274</v>
      </c>
      <c r="P40" s="282">
        <v>194</v>
      </c>
      <c r="Q40" s="282">
        <v>474</v>
      </c>
      <c r="R40" s="282">
        <v>158</v>
      </c>
      <c r="S40" s="282">
        <v>638</v>
      </c>
      <c r="T40" s="282">
        <v>437</v>
      </c>
      <c r="U40" s="282">
        <v>332</v>
      </c>
      <c r="V40" s="282">
        <v>719</v>
      </c>
      <c r="W40" s="282">
        <v>256</v>
      </c>
      <c r="X40" s="282">
        <v>340</v>
      </c>
      <c r="Y40" s="282">
        <v>261</v>
      </c>
      <c r="Z40" s="282">
        <v>352</v>
      </c>
      <c r="AA40" s="282">
        <v>409</v>
      </c>
      <c r="AB40" s="282">
        <v>497</v>
      </c>
      <c r="AC40" s="282">
        <v>264</v>
      </c>
      <c r="AD40" s="282">
        <v>208</v>
      </c>
      <c r="AE40" s="282">
        <v>308</v>
      </c>
      <c r="AF40" s="282">
        <v>262</v>
      </c>
      <c r="AG40" s="282">
        <v>351</v>
      </c>
      <c r="AH40" s="282">
        <v>617</v>
      </c>
      <c r="AI40" s="282">
        <v>550</v>
      </c>
      <c r="AJ40" s="282">
        <v>379</v>
      </c>
      <c r="AK40" s="282">
        <v>361</v>
      </c>
      <c r="AL40" s="282">
        <v>324</v>
      </c>
      <c r="AM40" s="282">
        <v>338</v>
      </c>
      <c r="AN40" s="282">
        <v>669</v>
      </c>
      <c r="AO40" s="282">
        <v>182</v>
      </c>
      <c r="AP40" s="282">
        <v>328</v>
      </c>
      <c r="AQ40" s="282">
        <v>422</v>
      </c>
      <c r="AR40" s="283">
        <v>394</v>
      </c>
      <c r="AS40" s="241">
        <v>430</v>
      </c>
      <c r="AT40" s="42">
        <v>485</v>
      </c>
    </row>
    <row r="41" spans="1:65" s="43" customFormat="1" ht="15" customHeight="1">
      <c r="A41" s="254" t="s">
        <v>74</v>
      </c>
      <c r="B41" s="263">
        <f t="shared" si="178"/>
        <v>13988</v>
      </c>
      <c r="C41" s="265">
        <f t="shared" si="179"/>
        <v>3896</v>
      </c>
      <c r="D41" s="267">
        <f t="shared" si="180"/>
        <v>5452</v>
      </c>
      <c r="E41" s="267">
        <f t="shared" si="181"/>
        <v>4640</v>
      </c>
      <c r="F41" s="296">
        <v>366</v>
      </c>
      <c r="G41" s="282">
        <v>495</v>
      </c>
      <c r="H41" s="282">
        <v>185</v>
      </c>
      <c r="I41" s="282">
        <v>250</v>
      </c>
      <c r="J41" s="282">
        <v>314</v>
      </c>
      <c r="K41" s="282">
        <v>70</v>
      </c>
      <c r="L41" s="282">
        <v>66</v>
      </c>
      <c r="M41" s="282">
        <v>421</v>
      </c>
      <c r="N41" s="282">
        <v>579</v>
      </c>
      <c r="O41" s="282">
        <v>261</v>
      </c>
      <c r="P41" s="282">
        <v>203</v>
      </c>
      <c r="Q41" s="282">
        <v>551</v>
      </c>
      <c r="R41" s="282">
        <v>135</v>
      </c>
      <c r="S41" s="282">
        <v>647</v>
      </c>
      <c r="T41" s="282">
        <v>462</v>
      </c>
      <c r="U41" s="282">
        <v>322</v>
      </c>
      <c r="V41" s="282">
        <v>698</v>
      </c>
      <c r="W41" s="282">
        <v>218</v>
      </c>
      <c r="X41" s="282">
        <v>333</v>
      </c>
      <c r="Y41" s="282">
        <v>250</v>
      </c>
      <c r="Z41" s="282">
        <v>352</v>
      </c>
      <c r="AA41" s="282">
        <v>383</v>
      </c>
      <c r="AB41" s="282">
        <v>429</v>
      </c>
      <c r="AC41" s="282">
        <v>258</v>
      </c>
      <c r="AD41" s="282">
        <v>201</v>
      </c>
      <c r="AE41" s="282">
        <v>297</v>
      </c>
      <c r="AF41" s="282">
        <v>269</v>
      </c>
      <c r="AG41" s="282">
        <v>333</v>
      </c>
      <c r="AH41" s="282">
        <v>649</v>
      </c>
      <c r="AI41" s="282">
        <v>619</v>
      </c>
      <c r="AJ41" s="282">
        <v>381</v>
      </c>
      <c r="AK41" s="282">
        <v>291</v>
      </c>
      <c r="AL41" s="282">
        <v>326</v>
      </c>
      <c r="AM41" s="282">
        <v>305</v>
      </c>
      <c r="AN41" s="282">
        <v>618</v>
      </c>
      <c r="AO41" s="282">
        <v>200</v>
      </c>
      <c r="AP41" s="282">
        <v>387</v>
      </c>
      <c r="AQ41" s="282">
        <v>433</v>
      </c>
      <c r="AR41" s="283">
        <v>431</v>
      </c>
      <c r="AS41" s="242">
        <v>476</v>
      </c>
      <c r="AT41" s="43">
        <v>387</v>
      </c>
    </row>
    <row r="42" spans="1:65" s="43" customFormat="1" ht="15" customHeight="1">
      <c r="A42" s="254" t="s">
        <v>75</v>
      </c>
      <c r="B42" s="263">
        <f t="shared" si="178"/>
        <v>14557</v>
      </c>
      <c r="C42" s="265">
        <f t="shared" si="179"/>
        <v>4060</v>
      </c>
      <c r="D42" s="267">
        <f t="shared" si="180"/>
        <v>5482</v>
      </c>
      <c r="E42" s="267">
        <f t="shared" si="181"/>
        <v>5015</v>
      </c>
      <c r="F42" s="296">
        <v>373</v>
      </c>
      <c r="G42" s="282">
        <v>506</v>
      </c>
      <c r="H42" s="282">
        <v>189</v>
      </c>
      <c r="I42" s="282">
        <v>311</v>
      </c>
      <c r="J42" s="282">
        <v>341</v>
      </c>
      <c r="K42" s="282">
        <v>57</v>
      </c>
      <c r="L42" s="282">
        <v>63</v>
      </c>
      <c r="M42" s="282">
        <v>424</v>
      </c>
      <c r="N42" s="282">
        <v>570</v>
      </c>
      <c r="O42" s="282">
        <v>283</v>
      </c>
      <c r="P42" s="282">
        <v>230</v>
      </c>
      <c r="Q42" s="282">
        <v>583</v>
      </c>
      <c r="R42" s="282">
        <v>130</v>
      </c>
      <c r="S42" s="282">
        <v>672</v>
      </c>
      <c r="T42" s="282">
        <v>452</v>
      </c>
      <c r="U42" s="282">
        <v>311</v>
      </c>
      <c r="V42" s="282">
        <v>705</v>
      </c>
      <c r="W42" s="282">
        <v>207</v>
      </c>
      <c r="X42" s="282">
        <v>327</v>
      </c>
      <c r="Y42" s="282">
        <v>282</v>
      </c>
      <c r="Z42" s="282">
        <v>314</v>
      </c>
      <c r="AA42" s="282">
        <v>366</v>
      </c>
      <c r="AB42" s="282">
        <v>463</v>
      </c>
      <c r="AC42" s="282">
        <v>237</v>
      </c>
      <c r="AD42" s="282">
        <v>205</v>
      </c>
      <c r="AE42" s="282">
        <v>331</v>
      </c>
      <c r="AF42" s="282">
        <v>261</v>
      </c>
      <c r="AG42" s="282">
        <v>349</v>
      </c>
      <c r="AH42" s="282">
        <v>713</v>
      </c>
      <c r="AI42" s="282">
        <v>684</v>
      </c>
      <c r="AJ42" s="282">
        <v>403</v>
      </c>
      <c r="AK42" s="282">
        <v>354</v>
      </c>
      <c r="AL42" s="282">
        <v>371</v>
      </c>
      <c r="AM42" s="282">
        <v>362</v>
      </c>
      <c r="AN42" s="282">
        <v>701</v>
      </c>
      <c r="AO42" s="282">
        <v>235</v>
      </c>
      <c r="AP42" s="282">
        <v>338</v>
      </c>
      <c r="AQ42" s="282">
        <v>414</v>
      </c>
      <c r="AR42" s="283">
        <v>440</v>
      </c>
      <c r="AS42" s="242">
        <v>419</v>
      </c>
      <c r="AT42" s="43">
        <v>415</v>
      </c>
    </row>
    <row r="43" spans="1:65" s="43" customFormat="1" ht="15" customHeight="1">
      <c r="A43" s="254" t="s">
        <v>76</v>
      </c>
      <c r="B43" s="263">
        <f t="shared" si="178"/>
        <v>14388</v>
      </c>
      <c r="C43" s="265">
        <f t="shared" si="179"/>
        <v>4017</v>
      </c>
      <c r="D43" s="267">
        <f t="shared" si="180"/>
        <v>5319</v>
      </c>
      <c r="E43" s="267">
        <f t="shared" si="181"/>
        <v>5052</v>
      </c>
      <c r="F43" s="296">
        <v>340</v>
      </c>
      <c r="G43" s="282">
        <v>510</v>
      </c>
      <c r="H43" s="282">
        <v>214</v>
      </c>
      <c r="I43" s="282">
        <v>297</v>
      </c>
      <c r="J43" s="282">
        <v>322</v>
      </c>
      <c r="K43" s="282">
        <v>54</v>
      </c>
      <c r="L43" s="282">
        <v>66</v>
      </c>
      <c r="M43" s="282">
        <v>406</v>
      </c>
      <c r="N43" s="282">
        <v>527</v>
      </c>
      <c r="O43" s="282">
        <v>239</v>
      </c>
      <c r="P43" s="282">
        <v>218</v>
      </c>
      <c r="Q43" s="282">
        <v>678</v>
      </c>
      <c r="R43" s="282">
        <v>146</v>
      </c>
      <c r="S43" s="282">
        <v>583</v>
      </c>
      <c r="T43" s="282">
        <v>471</v>
      </c>
      <c r="U43" s="282">
        <v>367</v>
      </c>
      <c r="V43" s="282">
        <v>673</v>
      </c>
      <c r="W43" s="282">
        <v>210</v>
      </c>
      <c r="X43" s="282">
        <v>295</v>
      </c>
      <c r="Y43" s="282">
        <v>259</v>
      </c>
      <c r="Z43" s="282">
        <v>355</v>
      </c>
      <c r="AA43" s="282">
        <v>326</v>
      </c>
      <c r="AB43" s="282">
        <v>436</v>
      </c>
      <c r="AC43" s="282">
        <v>252</v>
      </c>
      <c r="AD43" s="282">
        <v>185</v>
      </c>
      <c r="AE43" s="282">
        <v>322</v>
      </c>
      <c r="AF43" s="282">
        <v>246</v>
      </c>
      <c r="AG43" s="282">
        <v>339</v>
      </c>
      <c r="AH43" s="282">
        <v>627</v>
      </c>
      <c r="AI43" s="282">
        <v>669</v>
      </c>
      <c r="AJ43" s="282">
        <v>483</v>
      </c>
      <c r="AK43" s="282">
        <v>353</v>
      </c>
      <c r="AL43" s="282">
        <v>372</v>
      </c>
      <c r="AM43" s="282">
        <v>346</v>
      </c>
      <c r="AN43" s="282">
        <v>709</v>
      </c>
      <c r="AO43" s="282">
        <v>212</v>
      </c>
      <c r="AP43" s="282">
        <v>404</v>
      </c>
      <c r="AQ43" s="282">
        <v>383</v>
      </c>
      <c r="AR43" s="283">
        <v>494</v>
      </c>
      <c r="AS43" s="242">
        <v>436</v>
      </c>
      <c r="AT43" s="43">
        <v>471</v>
      </c>
    </row>
    <row r="44" spans="1:65" s="42" customFormat="1" ht="15" customHeight="1">
      <c r="A44" s="254" t="s">
        <v>77</v>
      </c>
      <c r="B44" s="263">
        <f t="shared" si="178"/>
        <v>13580</v>
      </c>
      <c r="C44" s="265">
        <f t="shared" si="179"/>
        <v>3792</v>
      </c>
      <c r="D44" s="267">
        <f t="shared" si="180"/>
        <v>5137</v>
      </c>
      <c r="E44" s="267">
        <f t="shared" si="181"/>
        <v>4651</v>
      </c>
      <c r="F44" s="296">
        <v>276</v>
      </c>
      <c r="G44" s="282">
        <v>535</v>
      </c>
      <c r="H44" s="282">
        <v>179</v>
      </c>
      <c r="I44" s="282">
        <v>290</v>
      </c>
      <c r="J44" s="282">
        <v>283</v>
      </c>
      <c r="K44" s="282">
        <v>47</v>
      </c>
      <c r="L44" s="282">
        <v>68</v>
      </c>
      <c r="M44" s="282">
        <v>353</v>
      </c>
      <c r="N44" s="282">
        <v>563</v>
      </c>
      <c r="O44" s="282">
        <v>206</v>
      </c>
      <c r="P44" s="282">
        <v>202</v>
      </c>
      <c r="Q44" s="282">
        <v>667</v>
      </c>
      <c r="R44" s="282">
        <v>123</v>
      </c>
      <c r="S44" s="282">
        <v>606</v>
      </c>
      <c r="T44" s="282">
        <v>436</v>
      </c>
      <c r="U44" s="282">
        <v>332</v>
      </c>
      <c r="V44" s="282">
        <v>609</v>
      </c>
      <c r="W44" s="282">
        <v>185</v>
      </c>
      <c r="X44" s="282">
        <v>300</v>
      </c>
      <c r="Y44" s="282">
        <v>259</v>
      </c>
      <c r="Z44" s="282">
        <v>344</v>
      </c>
      <c r="AA44" s="282">
        <v>328</v>
      </c>
      <c r="AB44" s="282">
        <v>403</v>
      </c>
      <c r="AC44" s="282">
        <v>258</v>
      </c>
      <c r="AD44" s="282">
        <v>164</v>
      </c>
      <c r="AE44" s="282">
        <v>319</v>
      </c>
      <c r="AF44" s="282">
        <v>239</v>
      </c>
      <c r="AG44" s="282">
        <v>355</v>
      </c>
      <c r="AH44" s="282">
        <v>564</v>
      </c>
      <c r="AI44" s="282">
        <v>582</v>
      </c>
      <c r="AJ44" s="282">
        <v>436</v>
      </c>
      <c r="AK44" s="282">
        <v>317</v>
      </c>
      <c r="AL44" s="282">
        <v>325</v>
      </c>
      <c r="AM44" s="282">
        <v>310</v>
      </c>
      <c r="AN44" s="282">
        <v>640</v>
      </c>
      <c r="AO44" s="282">
        <v>241</v>
      </c>
      <c r="AP44" s="282">
        <v>366</v>
      </c>
      <c r="AQ44" s="282">
        <v>411</v>
      </c>
      <c r="AR44" s="283">
        <v>459</v>
      </c>
      <c r="AS44" s="241">
        <v>517</v>
      </c>
      <c r="AT44" s="42">
        <v>489</v>
      </c>
    </row>
    <row r="45" spans="1:65" s="43" customFormat="1" ht="15" customHeight="1">
      <c r="A45" s="254" t="s">
        <v>78</v>
      </c>
      <c r="B45" s="263">
        <f t="shared" si="178"/>
        <v>13280</v>
      </c>
      <c r="C45" s="265">
        <f t="shared" si="179"/>
        <v>3639</v>
      </c>
      <c r="D45" s="267">
        <f t="shared" si="180"/>
        <v>4900</v>
      </c>
      <c r="E45" s="267">
        <f t="shared" si="181"/>
        <v>4741</v>
      </c>
      <c r="F45" s="296">
        <v>281</v>
      </c>
      <c r="G45" s="282">
        <v>465</v>
      </c>
      <c r="H45" s="282">
        <v>190</v>
      </c>
      <c r="I45" s="282">
        <v>276</v>
      </c>
      <c r="J45" s="282">
        <v>275</v>
      </c>
      <c r="K45" s="282">
        <v>46</v>
      </c>
      <c r="L45" s="282">
        <v>54</v>
      </c>
      <c r="M45" s="282">
        <v>339</v>
      </c>
      <c r="N45" s="282">
        <v>517</v>
      </c>
      <c r="O45" s="282">
        <v>217</v>
      </c>
      <c r="P45" s="282">
        <v>195</v>
      </c>
      <c r="Q45" s="282">
        <v>674</v>
      </c>
      <c r="R45" s="282">
        <v>110</v>
      </c>
      <c r="S45" s="282">
        <v>527</v>
      </c>
      <c r="T45" s="282">
        <v>492</v>
      </c>
      <c r="U45" s="282">
        <v>324</v>
      </c>
      <c r="V45" s="282">
        <v>550</v>
      </c>
      <c r="W45" s="282">
        <v>160</v>
      </c>
      <c r="X45" s="282">
        <v>297</v>
      </c>
      <c r="Y45" s="282">
        <v>208</v>
      </c>
      <c r="Z45" s="282">
        <v>331</v>
      </c>
      <c r="AA45" s="282">
        <v>341</v>
      </c>
      <c r="AB45" s="282">
        <v>384</v>
      </c>
      <c r="AC45" s="282">
        <v>245</v>
      </c>
      <c r="AD45" s="282">
        <v>155</v>
      </c>
      <c r="AE45" s="282">
        <v>324</v>
      </c>
      <c r="AF45" s="282">
        <v>222</v>
      </c>
      <c r="AG45" s="282">
        <v>340</v>
      </c>
      <c r="AH45" s="282">
        <v>561</v>
      </c>
      <c r="AI45" s="282">
        <v>676</v>
      </c>
      <c r="AJ45" s="282">
        <v>409</v>
      </c>
      <c r="AK45" s="282">
        <v>358</v>
      </c>
      <c r="AL45" s="282">
        <v>272</v>
      </c>
      <c r="AM45" s="282">
        <v>306</v>
      </c>
      <c r="AN45" s="282">
        <v>686</v>
      </c>
      <c r="AO45" s="282">
        <v>221</v>
      </c>
      <c r="AP45" s="282">
        <v>395</v>
      </c>
      <c r="AQ45" s="282">
        <v>381</v>
      </c>
      <c r="AR45" s="283">
        <v>476</v>
      </c>
      <c r="AS45" s="242">
        <v>519</v>
      </c>
      <c r="AT45" s="43">
        <v>575</v>
      </c>
    </row>
    <row r="46" spans="1:65" s="43" customFormat="1" ht="15" customHeight="1">
      <c r="A46" s="254" t="s">
        <v>79</v>
      </c>
      <c r="B46" s="263">
        <f t="shared" si="178"/>
        <v>13755</v>
      </c>
      <c r="C46" s="265">
        <f t="shared" si="179"/>
        <v>3682</v>
      </c>
      <c r="D46" s="267">
        <f t="shared" si="180"/>
        <v>5052</v>
      </c>
      <c r="E46" s="267">
        <f t="shared" si="181"/>
        <v>5021</v>
      </c>
      <c r="F46" s="296">
        <v>260</v>
      </c>
      <c r="G46" s="282">
        <v>498</v>
      </c>
      <c r="H46" s="282">
        <v>193</v>
      </c>
      <c r="I46" s="282">
        <v>300</v>
      </c>
      <c r="J46" s="282">
        <v>262</v>
      </c>
      <c r="K46" s="282">
        <v>53</v>
      </c>
      <c r="L46" s="282">
        <v>51</v>
      </c>
      <c r="M46" s="282">
        <v>318</v>
      </c>
      <c r="N46" s="282">
        <v>585</v>
      </c>
      <c r="O46" s="282">
        <v>203</v>
      </c>
      <c r="P46" s="282">
        <v>181</v>
      </c>
      <c r="Q46" s="282">
        <v>656</v>
      </c>
      <c r="R46" s="282">
        <v>122</v>
      </c>
      <c r="S46" s="282">
        <v>529</v>
      </c>
      <c r="T46" s="282">
        <v>441</v>
      </c>
      <c r="U46" s="282">
        <v>381</v>
      </c>
      <c r="V46" s="282">
        <v>603</v>
      </c>
      <c r="W46" s="282">
        <v>188</v>
      </c>
      <c r="X46" s="282">
        <v>279</v>
      </c>
      <c r="Y46" s="282">
        <v>217</v>
      </c>
      <c r="Z46" s="282">
        <v>328</v>
      </c>
      <c r="AA46" s="282">
        <v>333</v>
      </c>
      <c r="AB46" s="282">
        <v>410</v>
      </c>
      <c r="AC46" s="282">
        <v>262</v>
      </c>
      <c r="AD46" s="282">
        <v>167</v>
      </c>
      <c r="AE46" s="282">
        <v>329</v>
      </c>
      <c r="AF46" s="282">
        <v>201</v>
      </c>
      <c r="AG46" s="282">
        <v>384</v>
      </c>
      <c r="AH46" s="282">
        <v>523</v>
      </c>
      <c r="AI46" s="282">
        <v>643</v>
      </c>
      <c r="AJ46" s="282">
        <v>512</v>
      </c>
      <c r="AK46" s="282">
        <v>352</v>
      </c>
      <c r="AL46" s="282">
        <v>293</v>
      </c>
      <c r="AM46" s="282">
        <v>287</v>
      </c>
      <c r="AN46" s="282">
        <v>767</v>
      </c>
      <c r="AO46" s="282">
        <v>246</v>
      </c>
      <c r="AP46" s="282">
        <v>442</v>
      </c>
      <c r="AQ46" s="282">
        <v>387</v>
      </c>
      <c r="AR46" s="283">
        <v>569</v>
      </c>
      <c r="AS46" s="242">
        <v>575</v>
      </c>
      <c r="AT46" s="43">
        <v>607</v>
      </c>
    </row>
    <row r="47" spans="1:65" s="43" customFormat="1" ht="15" customHeight="1">
      <c r="A47" s="254" t="s">
        <v>80</v>
      </c>
      <c r="B47" s="263">
        <f t="shared" si="178"/>
        <v>13085</v>
      </c>
      <c r="C47" s="265">
        <f t="shared" si="179"/>
        <v>3494</v>
      </c>
      <c r="D47" s="267">
        <f t="shared" si="180"/>
        <v>4935</v>
      </c>
      <c r="E47" s="267">
        <f t="shared" si="181"/>
        <v>4656</v>
      </c>
      <c r="F47" s="296">
        <v>273</v>
      </c>
      <c r="G47" s="282">
        <v>461</v>
      </c>
      <c r="H47" s="282">
        <v>164</v>
      </c>
      <c r="I47" s="282">
        <v>308</v>
      </c>
      <c r="J47" s="282">
        <v>278</v>
      </c>
      <c r="K47" s="282">
        <v>50</v>
      </c>
      <c r="L47" s="282">
        <v>69</v>
      </c>
      <c r="M47" s="282">
        <v>319</v>
      </c>
      <c r="N47" s="282">
        <v>478</v>
      </c>
      <c r="O47" s="282">
        <v>198</v>
      </c>
      <c r="P47" s="282">
        <v>180</v>
      </c>
      <c r="Q47" s="282">
        <v>619</v>
      </c>
      <c r="R47" s="282">
        <v>97</v>
      </c>
      <c r="S47" s="282">
        <v>506</v>
      </c>
      <c r="T47" s="282">
        <v>448</v>
      </c>
      <c r="U47" s="282">
        <v>319</v>
      </c>
      <c r="V47" s="282">
        <v>603</v>
      </c>
      <c r="W47" s="282">
        <v>136</v>
      </c>
      <c r="X47" s="282">
        <v>265</v>
      </c>
      <c r="Y47" s="282">
        <v>234</v>
      </c>
      <c r="Z47" s="282">
        <v>354</v>
      </c>
      <c r="AA47" s="282">
        <v>330</v>
      </c>
      <c r="AB47" s="282">
        <v>371</v>
      </c>
      <c r="AC47" s="282">
        <v>251</v>
      </c>
      <c r="AD47" s="282">
        <v>198</v>
      </c>
      <c r="AE47" s="282">
        <v>351</v>
      </c>
      <c r="AF47" s="282">
        <v>195</v>
      </c>
      <c r="AG47" s="282">
        <v>374</v>
      </c>
      <c r="AH47" s="282">
        <v>406</v>
      </c>
      <c r="AI47" s="282">
        <v>639</v>
      </c>
      <c r="AJ47" s="282">
        <v>447</v>
      </c>
      <c r="AK47" s="282">
        <v>310</v>
      </c>
      <c r="AL47" s="282">
        <v>251</v>
      </c>
      <c r="AM47" s="282">
        <v>300</v>
      </c>
      <c r="AN47" s="282">
        <v>747</v>
      </c>
      <c r="AO47" s="282">
        <v>256</v>
      </c>
      <c r="AP47" s="282">
        <v>385</v>
      </c>
      <c r="AQ47" s="282">
        <v>364</v>
      </c>
      <c r="AR47" s="283">
        <v>551</v>
      </c>
      <c r="AS47" s="242">
        <v>646</v>
      </c>
      <c r="AT47" s="43">
        <v>681</v>
      </c>
    </row>
    <row r="48" spans="1:65" s="43" customFormat="1" ht="15" customHeight="1">
      <c r="A48" s="254" t="s">
        <v>81</v>
      </c>
      <c r="B48" s="263">
        <f t="shared" si="178"/>
        <v>13769</v>
      </c>
      <c r="C48" s="265">
        <f t="shared" si="179"/>
        <v>3579</v>
      </c>
      <c r="D48" s="267">
        <f t="shared" si="180"/>
        <v>5015</v>
      </c>
      <c r="E48" s="267">
        <f t="shared" si="181"/>
        <v>5175</v>
      </c>
      <c r="F48" s="296">
        <v>272</v>
      </c>
      <c r="G48" s="282">
        <v>435</v>
      </c>
      <c r="H48" s="282">
        <v>173</v>
      </c>
      <c r="I48" s="282">
        <v>326</v>
      </c>
      <c r="J48" s="282">
        <v>277</v>
      </c>
      <c r="K48" s="282">
        <v>56</v>
      </c>
      <c r="L48" s="282">
        <v>49</v>
      </c>
      <c r="M48" s="282">
        <v>326</v>
      </c>
      <c r="N48" s="282">
        <v>540</v>
      </c>
      <c r="O48" s="282">
        <v>164</v>
      </c>
      <c r="P48" s="282">
        <v>184</v>
      </c>
      <c r="Q48" s="282">
        <v>672</v>
      </c>
      <c r="R48" s="282">
        <v>105</v>
      </c>
      <c r="S48" s="282">
        <v>465</v>
      </c>
      <c r="T48" s="282">
        <v>457</v>
      </c>
      <c r="U48" s="282">
        <v>317</v>
      </c>
      <c r="V48" s="282">
        <v>538</v>
      </c>
      <c r="W48" s="282">
        <v>152</v>
      </c>
      <c r="X48" s="282">
        <v>342</v>
      </c>
      <c r="Y48" s="282">
        <v>212</v>
      </c>
      <c r="Z48" s="282">
        <v>344</v>
      </c>
      <c r="AA48" s="282">
        <v>341</v>
      </c>
      <c r="AB48" s="282">
        <v>356</v>
      </c>
      <c r="AC48" s="282">
        <v>312</v>
      </c>
      <c r="AD48" s="282">
        <v>216</v>
      </c>
      <c r="AE48" s="282">
        <v>365</v>
      </c>
      <c r="AF48" s="282">
        <v>187</v>
      </c>
      <c r="AG48" s="282">
        <v>411</v>
      </c>
      <c r="AH48" s="282">
        <v>450</v>
      </c>
      <c r="AI48" s="282">
        <v>695</v>
      </c>
      <c r="AJ48" s="282">
        <v>537</v>
      </c>
      <c r="AK48" s="282">
        <v>347</v>
      </c>
      <c r="AL48" s="282">
        <v>226</v>
      </c>
      <c r="AM48" s="282">
        <v>342</v>
      </c>
      <c r="AN48" s="282">
        <v>803</v>
      </c>
      <c r="AO48" s="282">
        <v>249</v>
      </c>
      <c r="AP48" s="282">
        <v>455</v>
      </c>
      <c r="AQ48" s="282">
        <v>379</v>
      </c>
      <c r="AR48" s="283">
        <v>692</v>
      </c>
      <c r="AS48" s="242">
        <v>761</v>
      </c>
      <c r="AT48" s="43">
        <v>841</v>
      </c>
    </row>
    <row r="49" spans="1:65" s="41" customFormat="1" ht="15" customHeight="1">
      <c r="A49" s="253" t="s">
        <v>302</v>
      </c>
      <c r="B49" s="213">
        <f>SUM(C49:E49)</f>
        <v>178846</v>
      </c>
      <c r="C49" s="213">
        <f>SUM(C50:C59)</f>
        <v>44200</v>
      </c>
      <c r="D49" s="213">
        <f t="shared" ref="D49" si="182">SUM(D50:D59)</f>
        <v>69771</v>
      </c>
      <c r="E49" s="213">
        <f t="shared" ref="E49" si="183">SUM(E50:E59)</f>
        <v>64875</v>
      </c>
      <c r="F49" s="213">
        <f t="shared" ref="F49" si="184">SUM(F50:F59)</f>
        <v>4469</v>
      </c>
      <c r="G49" s="213">
        <f t="shared" ref="G49" si="185">SUM(G50:G59)</f>
        <v>5458</v>
      </c>
      <c r="H49" s="213">
        <f t="shared" ref="H49" si="186">SUM(H50:H59)</f>
        <v>2570</v>
      </c>
      <c r="I49" s="213">
        <f t="shared" ref="I49" si="187">SUM(I50:I59)</f>
        <v>4744</v>
      </c>
      <c r="J49" s="213">
        <f t="shared" ref="J49" si="188">SUM(J50:J59)</f>
        <v>3198</v>
      </c>
      <c r="K49" s="213">
        <f t="shared" ref="K49" si="189">SUM(K50:K59)</f>
        <v>779</v>
      </c>
      <c r="L49" s="213">
        <f t="shared" ref="L49" si="190">SUM(L50:L59)</f>
        <v>754</v>
      </c>
      <c r="M49" s="213">
        <f t="shared" ref="M49" si="191">SUM(M50:M59)</f>
        <v>3614</v>
      </c>
      <c r="N49" s="213">
        <f t="shared" ref="N49" si="192">SUM(N50:N59)</f>
        <v>5854</v>
      </c>
      <c r="O49" s="213">
        <f t="shared" ref="O49" si="193">SUM(O50:O59)</f>
        <v>2024</v>
      </c>
      <c r="P49" s="213">
        <f t="shared" ref="P49:Q49" si="194">SUM(P50:P59)</f>
        <v>1994</v>
      </c>
      <c r="Q49" s="213">
        <f t="shared" si="194"/>
        <v>7258</v>
      </c>
      <c r="R49" s="213">
        <f t="shared" ref="R49" si="195">SUM(R50:R59)</f>
        <v>1484</v>
      </c>
      <c r="S49" s="213">
        <f t="shared" ref="S49" si="196">SUM(S50:S59)</f>
        <v>5289</v>
      </c>
      <c r="T49" s="213">
        <f t="shared" ref="T49" si="197">SUM(T50:T59)</f>
        <v>5915</v>
      </c>
      <c r="U49" s="213">
        <f t="shared" ref="U49" si="198">SUM(U50:U59)</f>
        <v>3184</v>
      </c>
      <c r="V49" s="213">
        <f t="shared" ref="V49" si="199">SUM(V50:V59)</f>
        <v>6550</v>
      </c>
      <c r="W49" s="213">
        <f t="shared" ref="W49" si="200">SUM(W50:W59)</f>
        <v>1669</v>
      </c>
      <c r="X49" s="213">
        <f t="shared" ref="X49" si="201">SUM(X50:X59)</f>
        <v>5064</v>
      </c>
      <c r="Y49" s="213">
        <f t="shared" ref="Y49" si="202">SUM(Y50:Y59)</f>
        <v>3047</v>
      </c>
      <c r="Z49" s="213">
        <f t="shared" ref="Z49" si="203">SUM(Z50:Z59)</f>
        <v>4278</v>
      </c>
      <c r="AA49" s="213">
        <f t="shared" ref="AA49" si="204">SUM(AA50:AA59)</f>
        <v>5635</v>
      </c>
      <c r="AB49" s="213">
        <f t="shared" ref="AB49" si="205">SUM(AB50:AB59)</f>
        <v>4715</v>
      </c>
      <c r="AC49" s="213">
        <f t="shared" ref="AC49" si="206">SUM(AC50:AC59)</f>
        <v>5616</v>
      </c>
      <c r="AD49" s="213">
        <f t="shared" ref="AD49" si="207">SUM(AD50:AD59)</f>
        <v>4411</v>
      </c>
      <c r="AE49" s="213">
        <f t="shared" ref="AE49" si="208">SUM(AE50:AE59)</f>
        <v>5123</v>
      </c>
      <c r="AF49" s="213">
        <f t="shared" ref="AF49" si="209">SUM(AF50:AF59)</f>
        <v>2989</v>
      </c>
      <c r="AG49" s="213">
        <f t="shared" ref="AG49" si="210">SUM(AG50:AG59)</f>
        <v>6286</v>
      </c>
      <c r="AH49" s="213">
        <f t="shared" ref="AH49" si="211">SUM(AH50:AH59)</f>
        <v>4723</v>
      </c>
      <c r="AI49" s="213">
        <f t="shared" ref="AI49" si="212">SUM(AI50:AI59)</f>
        <v>8342</v>
      </c>
      <c r="AJ49" s="213">
        <f t="shared" ref="AJ49" si="213">SUM(AJ50:AJ59)</f>
        <v>7152</v>
      </c>
      <c r="AK49" s="213">
        <f t="shared" ref="AK49" si="214">SUM(AK50:AK59)</f>
        <v>4435</v>
      </c>
      <c r="AL49" s="213">
        <f t="shared" ref="AL49" si="215">SUM(AL50:AL59)</f>
        <v>2440</v>
      </c>
      <c r="AM49" s="213">
        <f t="shared" ref="AM49" si="216">SUM(AM50:AM59)</f>
        <v>4120</v>
      </c>
      <c r="AN49" s="213">
        <f t="shared" ref="AN49" si="217">SUM(AN50:AN59)</f>
        <v>9541</v>
      </c>
      <c r="AO49" s="213">
        <f t="shared" ref="AO49" si="218">SUM(AO50:AO59)</f>
        <v>3620</v>
      </c>
      <c r="AP49" s="213">
        <f t="shared" ref="AP49" si="219">SUM(AP50:AP59)</f>
        <v>5871</v>
      </c>
      <c r="AQ49" s="213">
        <f t="shared" ref="AQ49" si="220">SUM(AQ50:AQ59)</f>
        <v>4796</v>
      </c>
      <c r="AR49" s="213">
        <f t="shared" ref="AR49" si="221">SUM(AR50:AR59)</f>
        <v>9835</v>
      </c>
      <c r="AS49" s="213">
        <f t="shared" ref="AS49" si="222">SUM(AS50:AS59)</f>
        <v>10341</v>
      </c>
      <c r="AT49" s="213">
        <f t="shared" ref="AT49" si="223">SUM(AT50:AT59)</f>
        <v>0</v>
      </c>
      <c r="AU49" s="213">
        <f t="shared" ref="AU49" si="224">SUM(AU50:AU59)</f>
        <v>0</v>
      </c>
      <c r="AV49" s="213">
        <f t="shared" ref="AV49" si="225">SUM(AV50:AV59)</f>
        <v>0</v>
      </c>
      <c r="AW49" s="213">
        <f t="shared" ref="AW49" si="226">SUM(AW50:AW59)</f>
        <v>0</v>
      </c>
      <c r="AX49" s="213">
        <f t="shared" ref="AX49" si="227">SUM(AX50:AX59)</f>
        <v>0</v>
      </c>
      <c r="AY49" s="213">
        <f t="shared" ref="AY49" si="228">SUM(AY50:AY59)</f>
        <v>0</v>
      </c>
      <c r="AZ49" s="213">
        <f t="shared" ref="AZ49" si="229">SUM(AZ50:AZ59)</f>
        <v>0</v>
      </c>
      <c r="BA49" s="213">
        <f t="shared" ref="BA49" si="230">SUM(BA50:BA59)</f>
        <v>0</v>
      </c>
      <c r="BB49" s="213">
        <f t="shared" ref="BB49" si="231">SUM(BB50:BB59)</f>
        <v>0</v>
      </c>
      <c r="BC49" s="213">
        <f t="shared" ref="BC49" si="232">SUM(BC50:BC59)</f>
        <v>0</v>
      </c>
      <c r="BD49" s="213">
        <f t="shared" ref="BD49" si="233">SUM(BD50:BD59)</f>
        <v>0</v>
      </c>
      <c r="BE49" s="213">
        <f t="shared" ref="BE49" si="234">SUM(BE50:BE59)</f>
        <v>0</v>
      </c>
      <c r="BF49" s="213">
        <f t="shared" ref="BF49" si="235">SUM(BF50:BF59)</f>
        <v>0</v>
      </c>
      <c r="BG49" s="213">
        <f t="shared" ref="BG49" si="236">SUM(BG50:BG59)</f>
        <v>0</v>
      </c>
      <c r="BH49" s="213">
        <f t="shared" ref="BH49" si="237">SUM(BH50:BH59)</f>
        <v>0</v>
      </c>
      <c r="BI49" s="213">
        <f t="shared" ref="BI49" si="238">SUM(BI50:BI59)</f>
        <v>0</v>
      </c>
      <c r="BJ49" s="213">
        <f t="shared" ref="BJ49" si="239">SUM(BJ50:BJ59)</f>
        <v>0</v>
      </c>
      <c r="BK49" s="213">
        <f t="shared" ref="BK49" si="240">SUM(BK50:BK59)</f>
        <v>0</v>
      </c>
      <c r="BL49" s="213">
        <f t="shared" ref="BL49" si="241">SUM(BL50:BL59)</f>
        <v>0</v>
      </c>
      <c r="BM49" s="213">
        <f t="shared" ref="BM49" si="242">SUM(BM50:BM59)</f>
        <v>0</v>
      </c>
    </row>
    <row r="50" spans="1:65" s="43" customFormat="1" ht="15" customHeight="1">
      <c r="A50" s="254" t="s">
        <v>139</v>
      </c>
      <c r="B50" s="263">
        <f>SUM(C50:E50)</f>
        <v>14278</v>
      </c>
      <c r="C50" s="265">
        <f>SUM(F50:R50)</f>
        <v>3735</v>
      </c>
      <c r="D50" s="267">
        <f>SUM(S50:AG50)</f>
        <v>5295</v>
      </c>
      <c r="E50" s="267">
        <f>SUM(AH50:AR50)</f>
        <v>5248</v>
      </c>
      <c r="F50" s="296">
        <v>304</v>
      </c>
      <c r="G50" s="282">
        <v>494</v>
      </c>
      <c r="H50" s="282">
        <v>190</v>
      </c>
      <c r="I50" s="282">
        <v>376</v>
      </c>
      <c r="J50" s="282">
        <v>264</v>
      </c>
      <c r="K50" s="282">
        <v>44</v>
      </c>
      <c r="L50" s="282">
        <v>43</v>
      </c>
      <c r="M50" s="282">
        <v>331</v>
      </c>
      <c r="N50" s="282">
        <v>524</v>
      </c>
      <c r="O50" s="282">
        <v>149</v>
      </c>
      <c r="P50" s="282">
        <v>181</v>
      </c>
      <c r="Q50" s="282">
        <v>713</v>
      </c>
      <c r="R50" s="282">
        <v>122</v>
      </c>
      <c r="S50" s="282">
        <v>447</v>
      </c>
      <c r="T50" s="282">
        <v>487</v>
      </c>
      <c r="U50" s="282">
        <v>331</v>
      </c>
      <c r="V50" s="282">
        <v>540</v>
      </c>
      <c r="W50" s="282">
        <v>123</v>
      </c>
      <c r="X50" s="282">
        <v>362</v>
      </c>
      <c r="Y50" s="282">
        <v>218</v>
      </c>
      <c r="Z50" s="282">
        <v>371</v>
      </c>
      <c r="AA50" s="282">
        <v>402</v>
      </c>
      <c r="AB50" s="282">
        <v>375</v>
      </c>
      <c r="AC50" s="282">
        <v>296</v>
      </c>
      <c r="AD50" s="282">
        <v>240</v>
      </c>
      <c r="AE50" s="282">
        <v>403</v>
      </c>
      <c r="AF50" s="282">
        <v>237</v>
      </c>
      <c r="AG50" s="282">
        <v>463</v>
      </c>
      <c r="AH50" s="282">
        <v>421</v>
      </c>
      <c r="AI50" s="282">
        <v>705</v>
      </c>
      <c r="AJ50" s="282">
        <v>530</v>
      </c>
      <c r="AK50" s="282">
        <v>347</v>
      </c>
      <c r="AL50" s="282">
        <v>249</v>
      </c>
      <c r="AM50" s="282">
        <v>322</v>
      </c>
      <c r="AN50" s="282">
        <v>816</v>
      </c>
      <c r="AO50" s="282">
        <v>322</v>
      </c>
      <c r="AP50" s="282">
        <v>481</v>
      </c>
      <c r="AQ50" s="282">
        <v>391</v>
      </c>
      <c r="AR50" s="283">
        <v>664</v>
      </c>
      <c r="AS50" s="242">
        <v>839</v>
      </c>
    </row>
    <row r="51" spans="1:65" s="42" customFormat="1" ht="15" customHeight="1">
      <c r="A51" s="254" t="s">
        <v>82</v>
      </c>
      <c r="B51" s="263">
        <f t="shared" ref="B51:B59" si="243">SUM(C51:E51)</f>
        <v>14679</v>
      </c>
      <c r="C51" s="265">
        <f t="shared" ref="C51:C59" si="244">SUM(F51:R51)</f>
        <v>3814</v>
      </c>
      <c r="D51" s="267">
        <f t="shared" ref="D51:D59" si="245">SUM(S51:AG51)</f>
        <v>5439</v>
      </c>
      <c r="E51" s="267">
        <f t="shared" ref="E51:E59" si="246">SUM(AH51:AR51)</f>
        <v>5426</v>
      </c>
      <c r="F51" s="296">
        <v>318</v>
      </c>
      <c r="G51" s="282">
        <v>484</v>
      </c>
      <c r="H51" s="282">
        <v>210</v>
      </c>
      <c r="I51" s="282">
        <v>405</v>
      </c>
      <c r="J51" s="282">
        <v>253</v>
      </c>
      <c r="K51" s="282">
        <v>52</v>
      </c>
      <c r="L51" s="282">
        <v>59</v>
      </c>
      <c r="M51" s="282">
        <v>294</v>
      </c>
      <c r="N51" s="282">
        <v>544</v>
      </c>
      <c r="O51" s="282">
        <v>179</v>
      </c>
      <c r="P51" s="282">
        <v>178</v>
      </c>
      <c r="Q51" s="282">
        <v>715</v>
      </c>
      <c r="R51" s="282">
        <v>123</v>
      </c>
      <c r="S51" s="282">
        <v>470</v>
      </c>
      <c r="T51" s="282">
        <v>514</v>
      </c>
      <c r="U51" s="282">
        <v>336</v>
      </c>
      <c r="V51" s="282">
        <v>612</v>
      </c>
      <c r="W51" s="282">
        <v>155</v>
      </c>
      <c r="X51" s="282">
        <v>345</v>
      </c>
      <c r="Y51" s="282">
        <v>215</v>
      </c>
      <c r="Z51" s="282">
        <v>356</v>
      </c>
      <c r="AA51" s="282">
        <v>391</v>
      </c>
      <c r="AB51" s="282">
        <v>343</v>
      </c>
      <c r="AC51" s="282">
        <v>367</v>
      </c>
      <c r="AD51" s="282">
        <v>270</v>
      </c>
      <c r="AE51" s="282">
        <v>375</v>
      </c>
      <c r="AF51" s="282">
        <v>224</v>
      </c>
      <c r="AG51" s="282">
        <v>466</v>
      </c>
      <c r="AH51" s="282">
        <v>451</v>
      </c>
      <c r="AI51" s="282">
        <v>707</v>
      </c>
      <c r="AJ51" s="282">
        <v>581</v>
      </c>
      <c r="AK51" s="282">
        <v>354</v>
      </c>
      <c r="AL51" s="282">
        <v>216</v>
      </c>
      <c r="AM51" s="282">
        <v>317</v>
      </c>
      <c r="AN51" s="282">
        <v>849</v>
      </c>
      <c r="AO51" s="282">
        <v>282</v>
      </c>
      <c r="AP51" s="282">
        <v>468</v>
      </c>
      <c r="AQ51" s="282">
        <v>418</v>
      </c>
      <c r="AR51" s="283">
        <v>783</v>
      </c>
      <c r="AS51" s="241">
        <v>1000</v>
      </c>
    </row>
    <row r="52" spans="1:65" s="43" customFormat="1" ht="15" customHeight="1">
      <c r="A52" s="254" t="s">
        <v>83</v>
      </c>
      <c r="B52" s="263">
        <f t="shared" si="243"/>
        <v>16530</v>
      </c>
      <c r="C52" s="265">
        <f t="shared" si="244"/>
        <v>4202</v>
      </c>
      <c r="D52" s="267">
        <f t="shared" si="245"/>
        <v>6156</v>
      </c>
      <c r="E52" s="267">
        <f t="shared" si="246"/>
        <v>6172</v>
      </c>
      <c r="F52" s="296">
        <v>391</v>
      </c>
      <c r="G52" s="282">
        <v>523</v>
      </c>
      <c r="H52" s="282">
        <v>235</v>
      </c>
      <c r="I52" s="282">
        <v>466</v>
      </c>
      <c r="J52" s="282">
        <v>309</v>
      </c>
      <c r="K52" s="282">
        <v>62</v>
      </c>
      <c r="L52" s="282">
        <v>76</v>
      </c>
      <c r="M52" s="282">
        <v>349</v>
      </c>
      <c r="N52" s="282">
        <v>593</v>
      </c>
      <c r="O52" s="282">
        <v>180</v>
      </c>
      <c r="P52" s="282">
        <v>179</v>
      </c>
      <c r="Q52" s="282">
        <v>736</v>
      </c>
      <c r="R52" s="282">
        <v>103</v>
      </c>
      <c r="S52" s="282">
        <v>491</v>
      </c>
      <c r="T52" s="282">
        <v>550</v>
      </c>
      <c r="U52" s="282">
        <v>360</v>
      </c>
      <c r="V52" s="282">
        <v>591</v>
      </c>
      <c r="W52" s="282">
        <v>153</v>
      </c>
      <c r="X52" s="282">
        <v>434</v>
      </c>
      <c r="Y52" s="282">
        <v>244</v>
      </c>
      <c r="Z52" s="282">
        <v>362</v>
      </c>
      <c r="AA52" s="282">
        <v>469</v>
      </c>
      <c r="AB52" s="282">
        <v>425</v>
      </c>
      <c r="AC52" s="282">
        <v>414</v>
      </c>
      <c r="AD52" s="282">
        <v>305</v>
      </c>
      <c r="AE52" s="282">
        <v>472</v>
      </c>
      <c r="AF52" s="282">
        <v>283</v>
      </c>
      <c r="AG52" s="282">
        <v>603</v>
      </c>
      <c r="AH52" s="282">
        <v>472</v>
      </c>
      <c r="AI52" s="282">
        <v>815</v>
      </c>
      <c r="AJ52" s="282">
        <v>652</v>
      </c>
      <c r="AK52" s="282">
        <v>358</v>
      </c>
      <c r="AL52" s="282">
        <v>222</v>
      </c>
      <c r="AM52" s="282">
        <v>369</v>
      </c>
      <c r="AN52" s="282">
        <v>999</v>
      </c>
      <c r="AO52" s="282">
        <v>368</v>
      </c>
      <c r="AP52" s="282">
        <v>558</v>
      </c>
      <c r="AQ52" s="282">
        <v>458</v>
      </c>
      <c r="AR52" s="283">
        <v>901</v>
      </c>
      <c r="AS52" s="242">
        <v>1076</v>
      </c>
    </row>
    <row r="53" spans="1:65" s="43" customFormat="1" ht="15" customHeight="1">
      <c r="A53" s="254" t="s">
        <v>84</v>
      </c>
      <c r="B53" s="263">
        <f t="shared" si="243"/>
        <v>18416</v>
      </c>
      <c r="C53" s="265">
        <f t="shared" si="244"/>
        <v>4758</v>
      </c>
      <c r="D53" s="267">
        <f t="shared" si="245"/>
        <v>7067</v>
      </c>
      <c r="E53" s="267">
        <f t="shared" si="246"/>
        <v>6591</v>
      </c>
      <c r="F53" s="296">
        <v>398</v>
      </c>
      <c r="G53" s="282">
        <v>589</v>
      </c>
      <c r="H53" s="282">
        <v>270</v>
      </c>
      <c r="I53" s="282">
        <v>580</v>
      </c>
      <c r="J53" s="282">
        <v>345</v>
      </c>
      <c r="K53" s="282">
        <v>81</v>
      </c>
      <c r="L53" s="282">
        <v>74</v>
      </c>
      <c r="M53" s="282">
        <v>351</v>
      </c>
      <c r="N53" s="282">
        <v>640</v>
      </c>
      <c r="O53" s="282">
        <v>212</v>
      </c>
      <c r="P53" s="282">
        <v>220</v>
      </c>
      <c r="Q53" s="282">
        <v>845</v>
      </c>
      <c r="R53" s="282">
        <v>153</v>
      </c>
      <c r="S53" s="282">
        <v>572</v>
      </c>
      <c r="T53" s="282">
        <v>620</v>
      </c>
      <c r="U53" s="282">
        <v>350</v>
      </c>
      <c r="V53" s="282">
        <v>751</v>
      </c>
      <c r="W53" s="282">
        <v>159</v>
      </c>
      <c r="X53" s="282">
        <v>486</v>
      </c>
      <c r="Y53" s="282">
        <v>298</v>
      </c>
      <c r="Z53" s="282">
        <v>456</v>
      </c>
      <c r="AA53" s="282">
        <v>526</v>
      </c>
      <c r="AB53" s="282">
        <v>496</v>
      </c>
      <c r="AC53" s="282">
        <v>535</v>
      </c>
      <c r="AD53" s="282">
        <v>384</v>
      </c>
      <c r="AE53" s="282">
        <v>533</v>
      </c>
      <c r="AF53" s="282">
        <v>296</v>
      </c>
      <c r="AG53" s="282">
        <v>605</v>
      </c>
      <c r="AH53" s="282">
        <v>483</v>
      </c>
      <c r="AI53" s="282">
        <v>858</v>
      </c>
      <c r="AJ53" s="282">
        <v>691</v>
      </c>
      <c r="AK53" s="282">
        <v>448</v>
      </c>
      <c r="AL53" s="282">
        <v>234</v>
      </c>
      <c r="AM53" s="282">
        <v>402</v>
      </c>
      <c r="AN53" s="284">
        <v>1006</v>
      </c>
      <c r="AO53" s="282">
        <v>383</v>
      </c>
      <c r="AP53" s="282">
        <v>608</v>
      </c>
      <c r="AQ53" s="282">
        <v>491</v>
      </c>
      <c r="AR53" s="283">
        <v>987</v>
      </c>
      <c r="AS53" s="242">
        <v>1061</v>
      </c>
    </row>
    <row r="54" spans="1:65" s="43" customFormat="1" ht="15" customHeight="1">
      <c r="A54" s="254" t="s">
        <v>85</v>
      </c>
      <c r="B54" s="263">
        <f t="shared" si="243"/>
        <v>19805</v>
      </c>
      <c r="C54" s="265">
        <f t="shared" si="244"/>
        <v>4965</v>
      </c>
      <c r="D54" s="267">
        <f t="shared" si="245"/>
        <v>7617</v>
      </c>
      <c r="E54" s="267">
        <f t="shared" si="246"/>
        <v>7223</v>
      </c>
      <c r="F54" s="296">
        <v>524</v>
      </c>
      <c r="G54" s="282">
        <v>671</v>
      </c>
      <c r="H54" s="282">
        <v>273</v>
      </c>
      <c r="I54" s="282">
        <v>552</v>
      </c>
      <c r="J54" s="282">
        <v>328</v>
      </c>
      <c r="K54" s="282">
        <v>93</v>
      </c>
      <c r="L54" s="282">
        <v>79</v>
      </c>
      <c r="M54" s="282">
        <v>403</v>
      </c>
      <c r="N54" s="282">
        <v>662</v>
      </c>
      <c r="O54" s="282">
        <v>207</v>
      </c>
      <c r="P54" s="282">
        <v>221</v>
      </c>
      <c r="Q54" s="282">
        <v>794</v>
      </c>
      <c r="R54" s="282">
        <v>158</v>
      </c>
      <c r="S54" s="282">
        <v>533</v>
      </c>
      <c r="T54" s="282">
        <v>660</v>
      </c>
      <c r="U54" s="282">
        <v>350</v>
      </c>
      <c r="V54" s="282">
        <v>742</v>
      </c>
      <c r="W54" s="282">
        <v>163</v>
      </c>
      <c r="X54" s="282">
        <v>589</v>
      </c>
      <c r="Y54" s="282">
        <v>359</v>
      </c>
      <c r="Z54" s="282">
        <v>506</v>
      </c>
      <c r="AA54" s="282">
        <v>564</v>
      </c>
      <c r="AB54" s="282">
        <v>521</v>
      </c>
      <c r="AC54" s="282">
        <v>596</v>
      </c>
      <c r="AD54" s="282">
        <v>457</v>
      </c>
      <c r="AE54" s="282">
        <v>606</v>
      </c>
      <c r="AF54" s="282">
        <v>315</v>
      </c>
      <c r="AG54" s="282">
        <v>656</v>
      </c>
      <c r="AH54" s="282">
        <v>461</v>
      </c>
      <c r="AI54" s="282">
        <v>969</v>
      </c>
      <c r="AJ54" s="282">
        <v>782</v>
      </c>
      <c r="AK54" s="282">
        <v>450</v>
      </c>
      <c r="AL54" s="282">
        <v>263</v>
      </c>
      <c r="AM54" s="282">
        <v>419</v>
      </c>
      <c r="AN54" s="284">
        <v>1065</v>
      </c>
      <c r="AO54" s="282">
        <v>433</v>
      </c>
      <c r="AP54" s="282">
        <v>693</v>
      </c>
      <c r="AQ54" s="282">
        <v>565</v>
      </c>
      <c r="AR54" s="285">
        <v>1123</v>
      </c>
      <c r="AS54" s="242">
        <v>1141</v>
      </c>
    </row>
    <row r="55" spans="1:65" s="44" customFormat="1" ht="15" customHeight="1">
      <c r="A55" s="254" t="s">
        <v>86</v>
      </c>
      <c r="B55" s="263">
        <f t="shared" si="243"/>
        <v>19916</v>
      </c>
      <c r="C55" s="265">
        <f t="shared" si="244"/>
        <v>4818</v>
      </c>
      <c r="D55" s="267">
        <f t="shared" si="245"/>
        <v>7912</v>
      </c>
      <c r="E55" s="267">
        <f t="shared" si="246"/>
        <v>7186</v>
      </c>
      <c r="F55" s="296">
        <v>466</v>
      </c>
      <c r="G55" s="282">
        <v>581</v>
      </c>
      <c r="H55" s="282">
        <v>266</v>
      </c>
      <c r="I55" s="282">
        <v>559</v>
      </c>
      <c r="J55" s="282">
        <v>337</v>
      </c>
      <c r="K55" s="282">
        <v>93</v>
      </c>
      <c r="L55" s="282">
        <v>74</v>
      </c>
      <c r="M55" s="282">
        <v>373</v>
      </c>
      <c r="N55" s="282">
        <v>672</v>
      </c>
      <c r="O55" s="282">
        <v>222</v>
      </c>
      <c r="P55" s="282">
        <v>215</v>
      </c>
      <c r="Q55" s="282">
        <v>791</v>
      </c>
      <c r="R55" s="282">
        <v>169</v>
      </c>
      <c r="S55" s="282">
        <v>577</v>
      </c>
      <c r="T55" s="282">
        <v>632</v>
      </c>
      <c r="U55" s="282">
        <v>340</v>
      </c>
      <c r="V55" s="282">
        <v>739</v>
      </c>
      <c r="W55" s="282">
        <v>189</v>
      </c>
      <c r="X55" s="282">
        <v>567</v>
      </c>
      <c r="Y55" s="282">
        <v>350</v>
      </c>
      <c r="Z55" s="282">
        <v>466</v>
      </c>
      <c r="AA55" s="282">
        <v>666</v>
      </c>
      <c r="AB55" s="282">
        <v>571</v>
      </c>
      <c r="AC55" s="282">
        <v>658</v>
      </c>
      <c r="AD55" s="282">
        <v>537</v>
      </c>
      <c r="AE55" s="282">
        <v>580</v>
      </c>
      <c r="AF55" s="282">
        <v>328</v>
      </c>
      <c r="AG55" s="282">
        <v>712</v>
      </c>
      <c r="AH55" s="282">
        <v>481</v>
      </c>
      <c r="AI55" s="282">
        <v>945</v>
      </c>
      <c r="AJ55" s="282">
        <v>778</v>
      </c>
      <c r="AK55" s="282">
        <v>528</v>
      </c>
      <c r="AL55" s="282">
        <v>243</v>
      </c>
      <c r="AM55" s="282">
        <v>483</v>
      </c>
      <c r="AN55" s="284">
        <v>1008</v>
      </c>
      <c r="AO55" s="282">
        <v>387</v>
      </c>
      <c r="AP55" s="282">
        <v>675</v>
      </c>
      <c r="AQ55" s="282">
        <v>553</v>
      </c>
      <c r="AR55" s="285">
        <v>1105</v>
      </c>
      <c r="AS55" s="243">
        <v>987</v>
      </c>
    </row>
    <row r="56" spans="1:65" s="45" customFormat="1" ht="15" customHeight="1">
      <c r="A56" s="254" t="s">
        <v>87</v>
      </c>
      <c r="B56" s="263">
        <f t="shared" si="243"/>
        <v>20316</v>
      </c>
      <c r="C56" s="265">
        <f t="shared" si="244"/>
        <v>4867</v>
      </c>
      <c r="D56" s="267">
        <f t="shared" si="245"/>
        <v>8189</v>
      </c>
      <c r="E56" s="267">
        <f t="shared" si="246"/>
        <v>7260</v>
      </c>
      <c r="F56" s="296">
        <v>521</v>
      </c>
      <c r="G56" s="282">
        <v>583</v>
      </c>
      <c r="H56" s="282">
        <v>302</v>
      </c>
      <c r="I56" s="282">
        <v>522</v>
      </c>
      <c r="J56" s="282">
        <v>385</v>
      </c>
      <c r="K56" s="282">
        <v>95</v>
      </c>
      <c r="L56" s="282">
        <v>80</v>
      </c>
      <c r="M56" s="282">
        <v>400</v>
      </c>
      <c r="N56" s="282">
        <v>620</v>
      </c>
      <c r="O56" s="282">
        <v>207</v>
      </c>
      <c r="P56" s="282">
        <v>197</v>
      </c>
      <c r="Q56" s="282">
        <v>780</v>
      </c>
      <c r="R56" s="282">
        <v>175</v>
      </c>
      <c r="S56" s="282">
        <v>587</v>
      </c>
      <c r="T56" s="282">
        <v>707</v>
      </c>
      <c r="U56" s="282">
        <v>316</v>
      </c>
      <c r="V56" s="282">
        <v>701</v>
      </c>
      <c r="W56" s="282">
        <v>184</v>
      </c>
      <c r="X56" s="282">
        <v>604</v>
      </c>
      <c r="Y56" s="282">
        <v>373</v>
      </c>
      <c r="Z56" s="282">
        <v>491</v>
      </c>
      <c r="AA56" s="282">
        <v>672</v>
      </c>
      <c r="AB56" s="282">
        <v>540</v>
      </c>
      <c r="AC56" s="282">
        <v>725</v>
      </c>
      <c r="AD56" s="282">
        <v>548</v>
      </c>
      <c r="AE56" s="282">
        <v>587</v>
      </c>
      <c r="AF56" s="282">
        <v>363</v>
      </c>
      <c r="AG56" s="282">
        <v>791</v>
      </c>
      <c r="AH56" s="282">
        <v>523</v>
      </c>
      <c r="AI56" s="282">
        <v>947</v>
      </c>
      <c r="AJ56" s="282">
        <v>797</v>
      </c>
      <c r="AK56" s="282">
        <v>509</v>
      </c>
      <c r="AL56" s="282">
        <v>270</v>
      </c>
      <c r="AM56" s="282">
        <v>446</v>
      </c>
      <c r="AN56" s="284">
        <v>1061</v>
      </c>
      <c r="AO56" s="282">
        <v>399</v>
      </c>
      <c r="AP56" s="282">
        <v>639</v>
      </c>
      <c r="AQ56" s="282">
        <v>533</v>
      </c>
      <c r="AR56" s="285">
        <v>1136</v>
      </c>
      <c r="AS56" s="244">
        <v>1063</v>
      </c>
    </row>
    <row r="57" spans="1:65" s="44" customFormat="1" ht="15" customHeight="1">
      <c r="A57" s="254" t="s">
        <v>88</v>
      </c>
      <c r="B57" s="263">
        <f t="shared" si="243"/>
        <v>18251</v>
      </c>
      <c r="C57" s="265">
        <f t="shared" si="244"/>
        <v>4361</v>
      </c>
      <c r="D57" s="267">
        <f t="shared" si="245"/>
        <v>7215</v>
      </c>
      <c r="E57" s="267">
        <f t="shared" si="246"/>
        <v>6675</v>
      </c>
      <c r="F57" s="296">
        <v>488</v>
      </c>
      <c r="G57" s="282">
        <v>516</v>
      </c>
      <c r="H57" s="282">
        <v>276</v>
      </c>
      <c r="I57" s="282">
        <v>454</v>
      </c>
      <c r="J57" s="282">
        <v>311</v>
      </c>
      <c r="K57" s="282">
        <v>88</v>
      </c>
      <c r="L57" s="282">
        <v>85</v>
      </c>
      <c r="M57" s="282">
        <v>357</v>
      </c>
      <c r="N57" s="282">
        <v>563</v>
      </c>
      <c r="O57" s="282">
        <v>225</v>
      </c>
      <c r="P57" s="282">
        <v>200</v>
      </c>
      <c r="Q57" s="282">
        <v>648</v>
      </c>
      <c r="R57" s="282">
        <v>150</v>
      </c>
      <c r="S57" s="282">
        <v>514</v>
      </c>
      <c r="T57" s="282">
        <v>575</v>
      </c>
      <c r="U57" s="282">
        <v>282</v>
      </c>
      <c r="V57" s="282">
        <v>629</v>
      </c>
      <c r="W57" s="282">
        <v>172</v>
      </c>
      <c r="X57" s="282">
        <v>553</v>
      </c>
      <c r="Y57" s="282">
        <v>323</v>
      </c>
      <c r="Z57" s="282">
        <v>414</v>
      </c>
      <c r="AA57" s="282">
        <v>638</v>
      </c>
      <c r="AB57" s="282">
        <v>476</v>
      </c>
      <c r="AC57" s="282">
        <v>653</v>
      </c>
      <c r="AD57" s="282">
        <v>530</v>
      </c>
      <c r="AE57" s="282">
        <v>509</v>
      </c>
      <c r="AF57" s="282">
        <v>288</v>
      </c>
      <c r="AG57" s="282">
        <v>659</v>
      </c>
      <c r="AH57" s="282">
        <v>466</v>
      </c>
      <c r="AI57" s="282">
        <v>845</v>
      </c>
      <c r="AJ57" s="282">
        <v>774</v>
      </c>
      <c r="AK57" s="282">
        <v>449</v>
      </c>
      <c r="AL57" s="282">
        <v>242</v>
      </c>
      <c r="AM57" s="282">
        <v>456</v>
      </c>
      <c r="AN57" s="282">
        <v>923</v>
      </c>
      <c r="AO57" s="282">
        <v>354</v>
      </c>
      <c r="AP57" s="282">
        <v>617</v>
      </c>
      <c r="AQ57" s="282">
        <v>475</v>
      </c>
      <c r="AR57" s="285">
        <v>1074</v>
      </c>
      <c r="AS57" s="243">
        <v>1063</v>
      </c>
    </row>
    <row r="58" spans="1:65" s="44" customFormat="1" ht="15" customHeight="1">
      <c r="A58" s="254" t="s">
        <v>89</v>
      </c>
      <c r="B58" s="263">
        <f t="shared" si="243"/>
        <v>18267</v>
      </c>
      <c r="C58" s="265">
        <f t="shared" si="244"/>
        <v>4345</v>
      </c>
      <c r="D58" s="267">
        <f t="shared" si="245"/>
        <v>7459</v>
      </c>
      <c r="E58" s="267">
        <f t="shared" si="246"/>
        <v>6463</v>
      </c>
      <c r="F58" s="296">
        <v>551</v>
      </c>
      <c r="G58" s="282">
        <v>521</v>
      </c>
      <c r="H58" s="282">
        <v>278</v>
      </c>
      <c r="I58" s="282">
        <v>420</v>
      </c>
      <c r="J58" s="282">
        <v>326</v>
      </c>
      <c r="K58" s="282">
        <v>80</v>
      </c>
      <c r="L58" s="282">
        <v>89</v>
      </c>
      <c r="M58" s="282">
        <v>384</v>
      </c>
      <c r="N58" s="282">
        <v>510</v>
      </c>
      <c r="O58" s="282">
        <v>228</v>
      </c>
      <c r="P58" s="282">
        <v>192</v>
      </c>
      <c r="Q58" s="282">
        <v>619</v>
      </c>
      <c r="R58" s="282">
        <v>147</v>
      </c>
      <c r="S58" s="282">
        <v>553</v>
      </c>
      <c r="T58" s="282">
        <v>576</v>
      </c>
      <c r="U58" s="282">
        <v>260</v>
      </c>
      <c r="V58" s="282">
        <v>645</v>
      </c>
      <c r="W58" s="282">
        <v>181</v>
      </c>
      <c r="X58" s="282">
        <v>553</v>
      </c>
      <c r="Y58" s="282">
        <v>311</v>
      </c>
      <c r="Z58" s="282">
        <v>435</v>
      </c>
      <c r="AA58" s="282">
        <v>633</v>
      </c>
      <c r="AB58" s="282">
        <v>502</v>
      </c>
      <c r="AC58" s="282">
        <v>705</v>
      </c>
      <c r="AD58" s="282">
        <v>575</v>
      </c>
      <c r="AE58" s="282">
        <v>549</v>
      </c>
      <c r="AF58" s="282">
        <v>323</v>
      </c>
      <c r="AG58" s="282">
        <v>658</v>
      </c>
      <c r="AH58" s="282">
        <v>483</v>
      </c>
      <c r="AI58" s="282">
        <v>759</v>
      </c>
      <c r="AJ58" s="282">
        <v>735</v>
      </c>
      <c r="AK58" s="282">
        <v>475</v>
      </c>
      <c r="AL58" s="282">
        <v>251</v>
      </c>
      <c r="AM58" s="282">
        <v>470</v>
      </c>
      <c r="AN58" s="282">
        <v>908</v>
      </c>
      <c r="AO58" s="282">
        <v>344</v>
      </c>
      <c r="AP58" s="282">
        <v>542</v>
      </c>
      <c r="AQ58" s="282">
        <v>473</v>
      </c>
      <c r="AR58" s="285">
        <v>1023</v>
      </c>
      <c r="AS58" s="243">
        <v>1045</v>
      </c>
    </row>
    <row r="59" spans="1:65" s="44" customFormat="1" ht="15" customHeight="1">
      <c r="A59" s="254" t="s">
        <v>90</v>
      </c>
      <c r="B59" s="263">
        <f t="shared" si="243"/>
        <v>18388</v>
      </c>
      <c r="C59" s="265">
        <f t="shared" si="244"/>
        <v>4335</v>
      </c>
      <c r="D59" s="267">
        <f t="shared" si="245"/>
        <v>7422</v>
      </c>
      <c r="E59" s="267">
        <f t="shared" si="246"/>
        <v>6631</v>
      </c>
      <c r="F59" s="296">
        <v>508</v>
      </c>
      <c r="G59" s="282">
        <v>496</v>
      </c>
      <c r="H59" s="282">
        <v>270</v>
      </c>
      <c r="I59" s="282">
        <v>410</v>
      </c>
      <c r="J59" s="282">
        <v>340</v>
      </c>
      <c r="K59" s="282">
        <v>91</v>
      </c>
      <c r="L59" s="282">
        <v>95</v>
      </c>
      <c r="M59" s="282">
        <v>372</v>
      </c>
      <c r="N59" s="282">
        <v>526</v>
      </c>
      <c r="O59" s="282">
        <v>215</v>
      </c>
      <c r="P59" s="282">
        <v>211</v>
      </c>
      <c r="Q59" s="282">
        <v>617</v>
      </c>
      <c r="R59" s="282">
        <v>184</v>
      </c>
      <c r="S59" s="282">
        <v>545</v>
      </c>
      <c r="T59" s="282">
        <v>594</v>
      </c>
      <c r="U59" s="282">
        <v>259</v>
      </c>
      <c r="V59" s="282">
        <v>600</v>
      </c>
      <c r="W59" s="282">
        <v>190</v>
      </c>
      <c r="X59" s="282">
        <v>571</v>
      </c>
      <c r="Y59" s="282">
        <v>356</v>
      </c>
      <c r="Z59" s="282">
        <v>421</v>
      </c>
      <c r="AA59" s="282">
        <v>674</v>
      </c>
      <c r="AB59" s="282">
        <v>466</v>
      </c>
      <c r="AC59" s="282">
        <v>667</v>
      </c>
      <c r="AD59" s="282">
        <v>565</v>
      </c>
      <c r="AE59" s="282">
        <v>509</v>
      </c>
      <c r="AF59" s="282">
        <v>332</v>
      </c>
      <c r="AG59" s="282">
        <v>673</v>
      </c>
      <c r="AH59" s="282">
        <v>482</v>
      </c>
      <c r="AI59" s="282">
        <v>792</v>
      </c>
      <c r="AJ59" s="282">
        <v>832</v>
      </c>
      <c r="AK59" s="282">
        <v>517</v>
      </c>
      <c r="AL59" s="282">
        <v>250</v>
      </c>
      <c r="AM59" s="282">
        <v>436</v>
      </c>
      <c r="AN59" s="282">
        <v>906</v>
      </c>
      <c r="AO59" s="282">
        <v>348</v>
      </c>
      <c r="AP59" s="282">
        <v>590</v>
      </c>
      <c r="AQ59" s="282">
        <v>439</v>
      </c>
      <c r="AR59" s="285">
        <v>1039</v>
      </c>
      <c r="AS59" s="243">
        <v>1066</v>
      </c>
    </row>
    <row r="60" spans="1:65" s="41" customFormat="1" ht="15" customHeight="1">
      <c r="A60" s="253" t="s">
        <v>303</v>
      </c>
      <c r="B60" s="213">
        <f>SUM(C60:E60)</f>
        <v>192990</v>
      </c>
      <c r="C60" s="213">
        <f>SUM(C61:C70)</f>
        <v>49795</v>
      </c>
      <c r="D60" s="213">
        <f t="shared" ref="D60" si="247">SUM(D61:D70)</f>
        <v>80271</v>
      </c>
      <c r="E60" s="213">
        <f t="shared" ref="E60" si="248">SUM(E61:E70)</f>
        <v>62924</v>
      </c>
      <c r="F60" s="213">
        <f t="shared" ref="F60" si="249">SUM(F61:F70)</f>
        <v>6209</v>
      </c>
      <c r="G60" s="213">
        <f t="shared" ref="G60" si="250">SUM(G61:G70)</f>
        <v>6101</v>
      </c>
      <c r="H60" s="213">
        <f t="shared" ref="H60" si="251">SUM(H61:H70)</f>
        <v>3556</v>
      </c>
      <c r="I60" s="213">
        <f t="shared" ref="I60" si="252">SUM(I61:I70)</f>
        <v>3254</v>
      </c>
      <c r="J60" s="213">
        <f t="shared" ref="J60" si="253">SUM(J61:J70)</f>
        <v>3824</v>
      </c>
      <c r="K60" s="213">
        <f t="shared" ref="K60" si="254">SUM(K61:K70)</f>
        <v>1317</v>
      </c>
      <c r="L60" s="213">
        <f t="shared" ref="L60" si="255">SUM(L61:L70)</f>
        <v>1291</v>
      </c>
      <c r="M60" s="213">
        <f t="shared" ref="M60" si="256">SUM(M61:M70)</f>
        <v>4539</v>
      </c>
      <c r="N60" s="213">
        <f t="shared" ref="N60" si="257">SUM(N61:N70)</f>
        <v>5155</v>
      </c>
      <c r="O60" s="213">
        <f t="shared" ref="O60" si="258">SUM(O61:O70)</f>
        <v>3192</v>
      </c>
      <c r="P60" s="213">
        <f t="shared" ref="P60:Q60" si="259">SUM(P61:P70)</f>
        <v>2531</v>
      </c>
      <c r="Q60" s="213">
        <f t="shared" si="259"/>
        <v>6404</v>
      </c>
      <c r="R60" s="213">
        <f t="shared" ref="R60" si="260">SUM(R61:R70)</f>
        <v>2422</v>
      </c>
      <c r="S60" s="213">
        <f t="shared" ref="S60" si="261">SUM(S61:S70)</f>
        <v>6271</v>
      </c>
      <c r="T60" s="213">
        <f t="shared" ref="T60" si="262">SUM(T61:T70)</f>
        <v>6479</v>
      </c>
      <c r="U60" s="213">
        <f t="shared" ref="U60" si="263">SUM(U61:U70)</f>
        <v>3118</v>
      </c>
      <c r="V60" s="213">
        <f t="shared" ref="V60" si="264">SUM(V61:V70)</f>
        <v>6932</v>
      </c>
      <c r="W60" s="213">
        <f t="shared" ref="W60" si="265">SUM(W61:W70)</f>
        <v>2356</v>
      </c>
      <c r="X60" s="213">
        <f t="shared" ref="X60" si="266">SUM(X61:X70)</f>
        <v>6384</v>
      </c>
      <c r="Y60" s="213">
        <f t="shared" ref="Y60" si="267">SUM(Y61:Y70)</f>
        <v>3806</v>
      </c>
      <c r="Z60" s="213">
        <f t="shared" ref="Z60" si="268">SUM(Z61:Z70)</f>
        <v>3575</v>
      </c>
      <c r="AA60" s="213">
        <f t="shared" ref="AA60" si="269">SUM(AA61:AA70)</f>
        <v>7473</v>
      </c>
      <c r="AB60" s="213">
        <f t="shared" ref="AB60" si="270">SUM(AB61:AB70)</f>
        <v>6160</v>
      </c>
      <c r="AC60" s="213">
        <f t="shared" ref="AC60" si="271">SUM(AC61:AC70)</f>
        <v>6294</v>
      </c>
      <c r="AD60" s="213">
        <f t="shared" ref="AD60" si="272">SUM(AD61:AD70)</f>
        <v>5581</v>
      </c>
      <c r="AE60" s="213">
        <f t="shared" ref="AE60" si="273">SUM(AE61:AE70)</f>
        <v>4387</v>
      </c>
      <c r="AF60" s="213">
        <f t="shared" ref="AF60" si="274">SUM(AF61:AF70)</f>
        <v>4656</v>
      </c>
      <c r="AG60" s="213">
        <f t="shared" ref="AG60" si="275">SUM(AG61:AG70)</f>
        <v>6799</v>
      </c>
      <c r="AH60" s="213">
        <f t="shared" ref="AH60" si="276">SUM(AH61:AH70)</f>
        <v>5008</v>
      </c>
      <c r="AI60" s="213">
        <f t="shared" ref="AI60" si="277">SUM(AI61:AI70)</f>
        <v>6547</v>
      </c>
      <c r="AJ60" s="213">
        <f t="shared" ref="AJ60" si="278">SUM(AJ61:AJ70)</f>
        <v>7607</v>
      </c>
      <c r="AK60" s="213">
        <f t="shared" ref="AK60" si="279">SUM(AK61:AK70)</f>
        <v>5321</v>
      </c>
      <c r="AL60" s="213">
        <f t="shared" ref="AL60" si="280">SUM(AL61:AL70)</f>
        <v>2851</v>
      </c>
      <c r="AM60" s="213">
        <f t="shared" ref="AM60" si="281">SUM(AM61:AM70)</f>
        <v>4619</v>
      </c>
      <c r="AN60" s="213">
        <f t="shared" ref="AN60" si="282">SUM(AN61:AN70)</f>
        <v>8259</v>
      </c>
      <c r="AO60" s="213">
        <f t="shared" ref="AO60" si="283">SUM(AO61:AO70)</f>
        <v>3305</v>
      </c>
      <c r="AP60" s="213">
        <f t="shared" ref="AP60" si="284">SUM(AP61:AP70)</f>
        <v>5461</v>
      </c>
      <c r="AQ60" s="213">
        <f t="shared" ref="AQ60" si="285">SUM(AQ61:AQ70)</f>
        <v>4447</v>
      </c>
      <c r="AR60" s="213">
        <f t="shared" ref="AR60" si="286">SUM(AR61:AR70)</f>
        <v>9499</v>
      </c>
      <c r="AS60" s="213">
        <f t="shared" ref="AS60" si="287">SUM(AS61:AS70)</f>
        <v>9015</v>
      </c>
      <c r="AT60" s="213">
        <f t="shared" ref="AT60" si="288">SUM(AT61:AT70)</f>
        <v>8777</v>
      </c>
      <c r="AU60" s="213">
        <f t="shared" ref="AU60" si="289">SUM(AU61:AU70)</f>
        <v>0</v>
      </c>
      <c r="AV60" s="213">
        <f t="shared" ref="AV60" si="290">SUM(AV61:AV70)</f>
        <v>0</v>
      </c>
      <c r="AW60" s="213">
        <f t="shared" ref="AW60" si="291">SUM(AW61:AW70)</f>
        <v>0</v>
      </c>
      <c r="AX60" s="213">
        <f t="shared" ref="AX60" si="292">SUM(AX61:AX70)</f>
        <v>0</v>
      </c>
      <c r="AY60" s="213">
        <f t="shared" ref="AY60" si="293">SUM(AY61:AY70)</f>
        <v>0</v>
      </c>
      <c r="AZ60" s="213">
        <f t="shared" ref="AZ60" si="294">SUM(AZ61:AZ70)</f>
        <v>0</v>
      </c>
      <c r="BA60" s="213">
        <f t="shared" ref="BA60" si="295">SUM(BA61:BA70)</f>
        <v>0</v>
      </c>
      <c r="BB60" s="213">
        <f t="shared" ref="BB60" si="296">SUM(BB61:BB70)</f>
        <v>0</v>
      </c>
      <c r="BC60" s="213">
        <f t="shared" ref="BC60" si="297">SUM(BC61:BC70)</f>
        <v>0</v>
      </c>
      <c r="BD60" s="213">
        <f t="shared" ref="BD60" si="298">SUM(BD61:BD70)</f>
        <v>0</v>
      </c>
      <c r="BE60" s="213">
        <f t="shared" ref="BE60" si="299">SUM(BE61:BE70)</f>
        <v>0</v>
      </c>
      <c r="BF60" s="213">
        <f t="shared" ref="BF60" si="300">SUM(BF61:BF70)</f>
        <v>0</v>
      </c>
      <c r="BG60" s="213">
        <f t="shared" ref="BG60" si="301">SUM(BG61:BG70)</f>
        <v>0</v>
      </c>
      <c r="BH60" s="213">
        <f t="shared" ref="BH60" si="302">SUM(BH61:BH70)</f>
        <v>0</v>
      </c>
      <c r="BI60" s="213">
        <f t="shared" ref="BI60" si="303">SUM(BI61:BI70)</f>
        <v>0</v>
      </c>
      <c r="BJ60" s="213">
        <f t="shared" ref="BJ60" si="304">SUM(BJ61:BJ70)</f>
        <v>0</v>
      </c>
      <c r="BK60" s="213">
        <f t="shared" ref="BK60" si="305">SUM(BK61:BK70)</f>
        <v>0</v>
      </c>
      <c r="BL60" s="213">
        <f t="shared" ref="BL60" si="306">SUM(BL61:BL70)</f>
        <v>0</v>
      </c>
      <c r="BM60" s="213">
        <f t="shared" ref="BM60" si="307">SUM(BM61:BM70)</f>
        <v>0</v>
      </c>
    </row>
    <row r="61" spans="1:65" s="43" customFormat="1" ht="15" customHeight="1">
      <c r="A61" s="254" t="s">
        <v>140</v>
      </c>
      <c r="B61" s="263">
        <f>SUM(C61:E61)</f>
        <v>18968</v>
      </c>
      <c r="C61" s="265">
        <f>SUM(F61:R61)</f>
        <v>4531</v>
      </c>
      <c r="D61" s="267">
        <f>SUM(S61:AG61)</f>
        <v>7797</v>
      </c>
      <c r="E61" s="267">
        <f>SUM(AH61:AR61)</f>
        <v>6640</v>
      </c>
      <c r="F61" s="296">
        <v>540</v>
      </c>
      <c r="G61" s="282">
        <v>567</v>
      </c>
      <c r="H61" s="282">
        <v>289</v>
      </c>
      <c r="I61" s="282">
        <v>371</v>
      </c>
      <c r="J61" s="282">
        <v>317</v>
      </c>
      <c r="K61" s="282">
        <v>89</v>
      </c>
      <c r="L61" s="282">
        <v>91</v>
      </c>
      <c r="M61" s="282">
        <v>409</v>
      </c>
      <c r="N61" s="282">
        <v>562</v>
      </c>
      <c r="O61" s="282">
        <v>263</v>
      </c>
      <c r="P61" s="282">
        <v>244</v>
      </c>
      <c r="Q61" s="282">
        <v>626</v>
      </c>
      <c r="R61" s="282">
        <v>163</v>
      </c>
      <c r="S61" s="282">
        <v>584</v>
      </c>
      <c r="T61" s="282">
        <v>607</v>
      </c>
      <c r="U61" s="282">
        <v>269</v>
      </c>
      <c r="V61" s="282">
        <v>609</v>
      </c>
      <c r="W61" s="282">
        <v>215</v>
      </c>
      <c r="X61" s="282">
        <v>613</v>
      </c>
      <c r="Y61" s="282">
        <v>319</v>
      </c>
      <c r="Z61" s="282">
        <v>416</v>
      </c>
      <c r="AA61" s="282">
        <v>727</v>
      </c>
      <c r="AB61" s="282">
        <v>547</v>
      </c>
      <c r="AC61" s="282">
        <v>667</v>
      </c>
      <c r="AD61" s="282">
        <v>578</v>
      </c>
      <c r="AE61" s="282">
        <v>508</v>
      </c>
      <c r="AF61" s="282">
        <v>402</v>
      </c>
      <c r="AG61" s="282">
        <v>736</v>
      </c>
      <c r="AH61" s="282">
        <v>496</v>
      </c>
      <c r="AI61" s="282">
        <v>826</v>
      </c>
      <c r="AJ61" s="282">
        <v>841</v>
      </c>
      <c r="AK61" s="282">
        <v>529</v>
      </c>
      <c r="AL61" s="282">
        <v>259</v>
      </c>
      <c r="AM61" s="282">
        <v>424</v>
      </c>
      <c r="AN61" s="282">
        <v>843</v>
      </c>
      <c r="AO61" s="282">
        <v>320</v>
      </c>
      <c r="AP61" s="282">
        <v>592</v>
      </c>
      <c r="AQ61" s="282">
        <v>486</v>
      </c>
      <c r="AR61" s="285">
        <v>1024</v>
      </c>
      <c r="AS61" s="242">
        <v>1081</v>
      </c>
      <c r="AT61" s="43">
        <v>1139</v>
      </c>
    </row>
    <row r="62" spans="1:65" s="43" customFormat="1" ht="15" customHeight="1">
      <c r="A62" s="254" t="s">
        <v>91</v>
      </c>
      <c r="B62" s="263">
        <f t="shared" ref="B62:B70" si="308">SUM(C62:E62)</f>
        <v>19758</v>
      </c>
      <c r="C62" s="265">
        <f t="shared" ref="C62:C70" si="309">SUM(F62:R62)</f>
        <v>4803</v>
      </c>
      <c r="D62" s="267">
        <f t="shared" ref="D62:D70" si="310">SUM(S62:AG62)</f>
        <v>8131</v>
      </c>
      <c r="E62" s="267">
        <f t="shared" ref="E62:E70" si="311">SUM(AH62:AR62)</f>
        <v>6824</v>
      </c>
      <c r="F62" s="296">
        <v>638</v>
      </c>
      <c r="G62" s="282">
        <v>568</v>
      </c>
      <c r="H62" s="282">
        <v>311</v>
      </c>
      <c r="I62" s="282">
        <v>353</v>
      </c>
      <c r="J62" s="282">
        <v>354</v>
      </c>
      <c r="K62" s="282">
        <v>97</v>
      </c>
      <c r="L62" s="282">
        <v>107</v>
      </c>
      <c r="M62" s="282">
        <v>439</v>
      </c>
      <c r="N62" s="282">
        <v>546</v>
      </c>
      <c r="O62" s="282">
        <v>281</v>
      </c>
      <c r="P62" s="282">
        <v>223</v>
      </c>
      <c r="Q62" s="282">
        <v>667</v>
      </c>
      <c r="R62" s="282">
        <v>219</v>
      </c>
      <c r="S62" s="282">
        <v>588</v>
      </c>
      <c r="T62" s="282">
        <v>593</v>
      </c>
      <c r="U62" s="282">
        <v>268</v>
      </c>
      <c r="V62" s="282">
        <v>688</v>
      </c>
      <c r="W62" s="282">
        <v>209</v>
      </c>
      <c r="X62" s="282">
        <v>689</v>
      </c>
      <c r="Y62" s="282">
        <v>377</v>
      </c>
      <c r="Z62" s="282">
        <v>383</v>
      </c>
      <c r="AA62" s="282">
        <v>783</v>
      </c>
      <c r="AB62" s="282">
        <v>527</v>
      </c>
      <c r="AC62" s="282">
        <v>764</v>
      </c>
      <c r="AD62" s="282">
        <v>632</v>
      </c>
      <c r="AE62" s="282">
        <v>528</v>
      </c>
      <c r="AF62" s="282">
        <v>381</v>
      </c>
      <c r="AG62" s="282">
        <v>721</v>
      </c>
      <c r="AH62" s="282">
        <v>555</v>
      </c>
      <c r="AI62" s="282">
        <v>800</v>
      </c>
      <c r="AJ62" s="282">
        <v>871</v>
      </c>
      <c r="AK62" s="282">
        <v>601</v>
      </c>
      <c r="AL62" s="282">
        <v>263</v>
      </c>
      <c r="AM62" s="282">
        <v>467</v>
      </c>
      <c r="AN62" s="282">
        <v>856</v>
      </c>
      <c r="AO62" s="282">
        <v>384</v>
      </c>
      <c r="AP62" s="282">
        <v>558</v>
      </c>
      <c r="AQ62" s="282">
        <v>473</v>
      </c>
      <c r="AR62" s="283">
        <v>996</v>
      </c>
      <c r="AS62" s="242">
        <v>1127</v>
      </c>
      <c r="AT62" s="43">
        <v>1121</v>
      </c>
    </row>
    <row r="63" spans="1:65" s="43" customFormat="1" ht="15" customHeight="1">
      <c r="A63" s="254" t="s">
        <v>92</v>
      </c>
      <c r="B63" s="263">
        <f t="shared" si="308"/>
        <v>21114</v>
      </c>
      <c r="C63" s="265">
        <f t="shared" si="309"/>
        <v>5196</v>
      </c>
      <c r="D63" s="267">
        <f t="shared" si="310"/>
        <v>8818</v>
      </c>
      <c r="E63" s="267">
        <f t="shared" si="311"/>
        <v>7100</v>
      </c>
      <c r="F63" s="296">
        <v>645</v>
      </c>
      <c r="G63" s="282">
        <v>612</v>
      </c>
      <c r="H63" s="282">
        <v>386</v>
      </c>
      <c r="I63" s="282">
        <v>350</v>
      </c>
      <c r="J63" s="282">
        <v>347</v>
      </c>
      <c r="K63" s="282">
        <v>136</v>
      </c>
      <c r="L63" s="282">
        <v>115</v>
      </c>
      <c r="M63" s="282">
        <v>466</v>
      </c>
      <c r="N63" s="282">
        <v>618</v>
      </c>
      <c r="O63" s="282">
        <v>334</v>
      </c>
      <c r="P63" s="282">
        <v>252</v>
      </c>
      <c r="Q63" s="282">
        <v>679</v>
      </c>
      <c r="R63" s="282">
        <v>256</v>
      </c>
      <c r="S63" s="282">
        <v>693</v>
      </c>
      <c r="T63" s="282">
        <v>657</v>
      </c>
      <c r="U63" s="282">
        <v>304</v>
      </c>
      <c r="V63" s="282">
        <v>685</v>
      </c>
      <c r="W63" s="282">
        <v>255</v>
      </c>
      <c r="X63" s="282">
        <v>677</v>
      </c>
      <c r="Y63" s="282">
        <v>440</v>
      </c>
      <c r="Z63" s="282">
        <v>402</v>
      </c>
      <c r="AA63" s="282">
        <v>893</v>
      </c>
      <c r="AB63" s="282">
        <v>659</v>
      </c>
      <c r="AC63" s="282">
        <v>764</v>
      </c>
      <c r="AD63" s="282">
        <v>614</v>
      </c>
      <c r="AE63" s="282">
        <v>576</v>
      </c>
      <c r="AF63" s="282">
        <v>452</v>
      </c>
      <c r="AG63" s="282">
        <v>747</v>
      </c>
      <c r="AH63" s="282">
        <v>563</v>
      </c>
      <c r="AI63" s="282">
        <v>760</v>
      </c>
      <c r="AJ63" s="282">
        <v>886</v>
      </c>
      <c r="AK63" s="282">
        <v>560</v>
      </c>
      <c r="AL63" s="282">
        <v>295</v>
      </c>
      <c r="AM63" s="282">
        <v>542</v>
      </c>
      <c r="AN63" s="282">
        <v>971</v>
      </c>
      <c r="AO63" s="282">
        <v>383</v>
      </c>
      <c r="AP63" s="282">
        <v>587</v>
      </c>
      <c r="AQ63" s="282">
        <v>475</v>
      </c>
      <c r="AR63" s="285">
        <v>1078</v>
      </c>
      <c r="AS63" s="242">
        <v>1144</v>
      </c>
      <c r="AT63" s="43">
        <v>1076</v>
      </c>
    </row>
    <row r="64" spans="1:65" s="43" customFormat="1" ht="15" customHeight="1">
      <c r="A64" s="254" t="s">
        <v>93</v>
      </c>
      <c r="B64" s="263">
        <f t="shared" si="308"/>
        <v>20383</v>
      </c>
      <c r="C64" s="265">
        <f t="shared" si="309"/>
        <v>5150</v>
      </c>
      <c r="D64" s="267">
        <f>SUM(S64:AG64)</f>
        <v>8630</v>
      </c>
      <c r="E64" s="267">
        <f t="shared" si="311"/>
        <v>6603</v>
      </c>
      <c r="F64" s="296">
        <v>622</v>
      </c>
      <c r="G64" s="282">
        <v>653</v>
      </c>
      <c r="H64" s="282">
        <v>370</v>
      </c>
      <c r="I64" s="282">
        <v>351</v>
      </c>
      <c r="J64" s="282">
        <v>394</v>
      </c>
      <c r="K64" s="282">
        <v>130</v>
      </c>
      <c r="L64" s="282">
        <v>114</v>
      </c>
      <c r="M64" s="282">
        <v>458</v>
      </c>
      <c r="N64" s="282">
        <v>516</v>
      </c>
      <c r="O64" s="282">
        <v>330</v>
      </c>
      <c r="P64" s="282">
        <v>264</v>
      </c>
      <c r="Q64" s="282">
        <v>708</v>
      </c>
      <c r="R64" s="282">
        <v>240</v>
      </c>
      <c r="S64" s="282">
        <v>660</v>
      </c>
      <c r="T64" s="282">
        <v>651</v>
      </c>
      <c r="U64" s="282">
        <v>323</v>
      </c>
      <c r="V64" s="282">
        <v>749</v>
      </c>
      <c r="W64" s="282">
        <v>244</v>
      </c>
      <c r="X64" s="282">
        <v>688</v>
      </c>
      <c r="Y64" s="282">
        <v>359</v>
      </c>
      <c r="Z64" s="282">
        <v>393</v>
      </c>
      <c r="AA64" s="282">
        <v>828</v>
      </c>
      <c r="AB64" s="282">
        <v>696</v>
      </c>
      <c r="AC64" s="282">
        <v>681</v>
      </c>
      <c r="AD64" s="282">
        <v>571</v>
      </c>
      <c r="AE64" s="282">
        <v>504</v>
      </c>
      <c r="AF64" s="282">
        <v>491</v>
      </c>
      <c r="AG64" s="282">
        <v>792</v>
      </c>
      <c r="AH64" s="282">
        <v>528</v>
      </c>
      <c r="AI64" s="282">
        <v>686</v>
      </c>
      <c r="AJ64" s="282">
        <v>792</v>
      </c>
      <c r="AK64" s="282">
        <v>523</v>
      </c>
      <c r="AL64" s="282">
        <v>312</v>
      </c>
      <c r="AM64" s="282">
        <v>507</v>
      </c>
      <c r="AN64" s="282">
        <v>853</v>
      </c>
      <c r="AO64" s="282">
        <v>360</v>
      </c>
      <c r="AP64" s="282">
        <v>584</v>
      </c>
      <c r="AQ64" s="282">
        <v>443</v>
      </c>
      <c r="AR64" s="285">
        <v>1015</v>
      </c>
      <c r="AS64" s="242">
        <v>1035</v>
      </c>
      <c r="AT64" s="43">
        <v>958</v>
      </c>
    </row>
    <row r="65" spans="1:65" s="42" customFormat="1" ht="15" customHeight="1">
      <c r="A65" s="254" t="s">
        <v>94</v>
      </c>
      <c r="B65" s="263">
        <f t="shared" si="308"/>
        <v>20792</v>
      </c>
      <c r="C65" s="265">
        <f t="shared" si="309"/>
        <v>5115</v>
      </c>
      <c r="D65" s="267">
        <f t="shared" si="310"/>
        <v>8728</v>
      </c>
      <c r="E65" s="267">
        <f t="shared" si="311"/>
        <v>6949</v>
      </c>
      <c r="F65" s="296">
        <v>634</v>
      </c>
      <c r="G65" s="282">
        <v>636</v>
      </c>
      <c r="H65" s="282">
        <v>351</v>
      </c>
      <c r="I65" s="282">
        <v>299</v>
      </c>
      <c r="J65" s="282">
        <v>400</v>
      </c>
      <c r="K65" s="282">
        <v>129</v>
      </c>
      <c r="L65" s="282">
        <v>133</v>
      </c>
      <c r="M65" s="282">
        <v>466</v>
      </c>
      <c r="N65" s="282">
        <v>523</v>
      </c>
      <c r="O65" s="282">
        <v>345</v>
      </c>
      <c r="P65" s="282">
        <v>266</v>
      </c>
      <c r="Q65" s="282">
        <v>683</v>
      </c>
      <c r="R65" s="282">
        <v>250</v>
      </c>
      <c r="S65" s="282">
        <v>640</v>
      </c>
      <c r="T65" s="282">
        <v>729</v>
      </c>
      <c r="U65" s="282">
        <v>309</v>
      </c>
      <c r="V65" s="282">
        <v>749</v>
      </c>
      <c r="W65" s="282">
        <v>243</v>
      </c>
      <c r="X65" s="282">
        <v>667</v>
      </c>
      <c r="Y65" s="282">
        <v>397</v>
      </c>
      <c r="Z65" s="282">
        <v>381</v>
      </c>
      <c r="AA65" s="282">
        <v>848</v>
      </c>
      <c r="AB65" s="282">
        <v>657</v>
      </c>
      <c r="AC65" s="282">
        <v>691</v>
      </c>
      <c r="AD65" s="282">
        <v>648</v>
      </c>
      <c r="AE65" s="282">
        <v>504</v>
      </c>
      <c r="AF65" s="282">
        <v>544</v>
      </c>
      <c r="AG65" s="282">
        <v>721</v>
      </c>
      <c r="AH65" s="282">
        <v>562</v>
      </c>
      <c r="AI65" s="282">
        <v>689</v>
      </c>
      <c r="AJ65" s="282">
        <v>843</v>
      </c>
      <c r="AK65" s="282">
        <v>635</v>
      </c>
      <c r="AL65" s="282">
        <v>295</v>
      </c>
      <c r="AM65" s="282">
        <v>532</v>
      </c>
      <c r="AN65" s="282">
        <v>885</v>
      </c>
      <c r="AO65" s="282">
        <v>363</v>
      </c>
      <c r="AP65" s="282">
        <v>554</v>
      </c>
      <c r="AQ65" s="282">
        <v>507</v>
      </c>
      <c r="AR65" s="285">
        <v>1084</v>
      </c>
      <c r="AS65" s="241">
        <v>922</v>
      </c>
      <c r="AT65" s="42">
        <v>855</v>
      </c>
    </row>
    <row r="66" spans="1:65" s="42" customFormat="1" ht="15" customHeight="1">
      <c r="A66" s="254" t="s">
        <v>95</v>
      </c>
      <c r="B66" s="263">
        <f t="shared" si="308"/>
        <v>20824</v>
      </c>
      <c r="C66" s="265">
        <f t="shared" si="309"/>
        <v>5294</v>
      </c>
      <c r="D66" s="267">
        <f t="shared" si="310"/>
        <v>8793</v>
      </c>
      <c r="E66" s="267">
        <f t="shared" si="311"/>
        <v>6737</v>
      </c>
      <c r="F66" s="296">
        <v>704</v>
      </c>
      <c r="G66" s="282">
        <v>602</v>
      </c>
      <c r="H66" s="282">
        <v>390</v>
      </c>
      <c r="I66" s="282">
        <v>291</v>
      </c>
      <c r="J66" s="282">
        <v>401</v>
      </c>
      <c r="K66" s="282">
        <v>144</v>
      </c>
      <c r="L66" s="282">
        <v>142</v>
      </c>
      <c r="M66" s="282">
        <v>483</v>
      </c>
      <c r="N66" s="282">
        <v>530</v>
      </c>
      <c r="O66" s="282">
        <v>359</v>
      </c>
      <c r="P66" s="282">
        <v>297</v>
      </c>
      <c r="Q66" s="282">
        <v>670</v>
      </c>
      <c r="R66" s="282">
        <v>281</v>
      </c>
      <c r="S66" s="282">
        <v>714</v>
      </c>
      <c r="T66" s="282">
        <v>751</v>
      </c>
      <c r="U66" s="282">
        <v>351</v>
      </c>
      <c r="V66" s="282">
        <v>747</v>
      </c>
      <c r="W66" s="282">
        <v>229</v>
      </c>
      <c r="X66" s="282">
        <v>709</v>
      </c>
      <c r="Y66" s="282">
        <v>398</v>
      </c>
      <c r="Z66" s="282">
        <v>352</v>
      </c>
      <c r="AA66" s="282">
        <v>803</v>
      </c>
      <c r="AB66" s="282">
        <v>690</v>
      </c>
      <c r="AC66" s="282">
        <v>671</v>
      </c>
      <c r="AD66" s="282">
        <v>653</v>
      </c>
      <c r="AE66" s="282">
        <v>449</v>
      </c>
      <c r="AF66" s="282">
        <v>538</v>
      </c>
      <c r="AG66" s="282">
        <v>738</v>
      </c>
      <c r="AH66" s="282">
        <v>543</v>
      </c>
      <c r="AI66" s="282">
        <v>663</v>
      </c>
      <c r="AJ66" s="282">
        <v>746</v>
      </c>
      <c r="AK66" s="282">
        <v>553</v>
      </c>
      <c r="AL66" s="282">
        <v>328</v>
      </c>
      <c r="AM66" s="282">
        <v>527</v>
      </c>
      <c r="AN66" s="282">
        <v>903</v>
      </c>
      <c r="AO66" s="282">
        <v>325</v>
      </c>
      <c r="AP66" s="282">
        <v>618</v>
      </c>
      <c r="AQ66" s="282">
        <v>497</v>
      </c>
      <c r="AR66" s="285">
        <v>1034</v>
      </c>
      <c r="AS66" s="241">
        <v>847</v>
      </c>
      <c r="AT66" s="42">
        <v>823</v>
      </c>
    </row>
    <row r="67" spans="1:65" s="43" customFormat="1" ht="15" customHeight="1">
      <c r="A67" s="254" t="s">
        <v>96</v>
      </c>
      <c r="B67" s="263">
        <f t="shared" si="308"/>
        <v>19344</v>
      </c>
      <c r="C67" s="265">
        <f t="shared" si="309"/>
        <v>5037</v>
      </c>
      <c r="D67" s="267">
        <f t="shared" si="310"/>
        <v>8075</v>
      </c>
      <c r="E67" s="267">
        <f t="shared" si="311"/>
        <v>6232</v>
      </c>
      <c r="F67" s="296">
        <v>579</v>
      </c>
      <c r="G67" s="282">
        <v>646</v>
      </c>
      <c r="H67" s="282">
        <v>357</v>
      </c>
      <c r="I67" s="282">
        <v>318</v>
      </c>
      <c r="J67" s="282">
        <v>397</v>
      </c>
      <c r="K67" s="282">
        <v>138</v>
      </c>
      <c r="L67" s="282">
        <v>109</v>
      </c>
      <c r="M67" s="282">
        <v>486</v>
      </c>
      <c r="N67" s="282">
        <v>525</v>
      </c>
      <c r="O67" s="282">
        <v>336</v>
      </c>
      <c r="P67" s="282">
        <v>257</v>
      </c>
      <c r="Q67" s="282">
        <v>646</v>
      </c>
      <c r="R67" s="282">
        <v>243</v>
      </c>
      <c r="S67" s="282">
        <v>611</v>
      </c>
      <c r="T67" s="282">
        <v>706</v>
      </c>
      <c r="U67" s="282">
        <v>323</v>
      </c>
      <c r="V67" s="282">
        <v>745</v>
      </c>
      <c r="W67" s="282">
        <v>262</v>
      </c>
      <c r="X67" s="282">
        <v>629</v>
      </c>
      <c r="Y67" s="282">
        <v>402</v>
      </c>
      <c r="Z67" s="282">
        <v>313</v>
      </c>
      <c r="AA67" s="282">
        <v>717</v>
      </c>
      <c r="AB67" s="282">
        <v>631</v>
      </c>
      <c r="AC67" s="282">
        <v>583</v>
      </c>
      <c r="AD67" s="282">
        <v>559</v>
      </c>
      <c r="AE67" s="282">
        <v>405</v>
      </c>
      <c r="AF67" s="282">
        <v>506</v>
      </c>
      <c r="AG67" s="282">
        <v>683</v>
      </c>
      <c r="AH67" s="282">
        <v>464</v>
      </c>
      <c r="AI67" s="282">
        <v>591</v>
      </c>
      <c r="AJ67" s="282">
        <v>764</v>
      </c>
      <c r="AK67" s="282">
        <v>539</v>
      </c>
      <c r="AL67" s="282">
        <v>319</v>
      </c>
      <c r="AM67" s="282">
        <v>482</v>
      </c>
      <c r="AN67" s="282">
        <v>822</v>
      </c>
      <c r="AO67" s="282">
        <v>328</v>
      </c>
      <c r="AP67" s="282">
        <v>566</v>
      </c>
      <c r="AQ67" s="282">
        <v>417</v>
      </c>
      <c r="AR67" s="283">
        <v>940</v>
      </c>
      <c r="AS67" s="242">
        <v>787</v>
      </c>
      <c r="AT67" s="43">
        <v>728</v>
      </c>
    </row>
    <row r="68" spans="1:65" s="43" customFormat="1" ht="15" customHeight="1">
      <c r="A68" s="254" t="s">
        <v>97</v>
      </c>
      <c r="B68" s="263">
        <f t="shared" si="308"/>
        <v>19221</v>
      </c>
      <c r="C68" s="265">
        <f t="shared" si="309"/>
        <v>5258</v>
      </c>
      <c r="D68" s="267">
        <f t="shared" si="310"/>
        <v>7931</v>
      </c>
      <c r="E68" s="267">
        <f t="shared" si="311"/>
        <v>6032</v>
      </c>
      <c r="F68" s="296">
        <v>661</v>
      </c>
      <c r="G68" s="282">
        <v>649</v>
      </c>
      <c r="H68" s="282">
        <v>377</v>
      </c>
      <c r="I68" s="282">
        <v>330</v>
      </c>
      <c r="J68" s="282">
        <v>419</v>
      </c>
      <c r="K68" s="282">
        <v>157</v>
      </c>
      <c r="L68" s="282">
        <v>160</v>
      </c>
      <c r="M68" s="282">
        <v>478</v>
      </c>
      <c r="N68" s="282">
        <v>529</v>
      </c>
      <c r="O68" s="282">
        <v>348</v>
      </c>
      <c r="P68" s="282">
        <v>241</v>
      </c>
      <c r="Q68" s="282">
        <v>638</v>
      </c>
      <c r="R68" s="282">
        <v>271</v>
      </c>
      <c r="S68" s="282">
        <v>659</v>
      </c>
      <c r="T68" s="282">
        <v>640</v>
      </c>
      <c r="U68" s="282">
        <v>340</v>
      </c>
      <c r="V68" s="282">
        <v>727</v>
      </c>
      <c r="W68" s="282">
        <v>286</v>
      </c>
      <c r="X68" s="282">
        <v>603</v>
      </c>
      <c r="Y68" s="282">
        <v>415</v>
      </c>
      <c r="Z68" s="282">
        <v>348</v>
      </c>
      <c r="AA68" s="282">
        <v>689</v>
      </c>
      <c r="AB68" s="282">
        <v>632</v>
      </c>
      <c r="AC68" s="282">
        <v>583</v>
      </c>
      <c r="AD68" s="282">
        <v>514</v>
      </c>
      <c r="AE68" s="282">
        <v>330</v>
      </c>
      <c r="AF68" s="282">
        <v>527</v>
      </c>
      <c r="AG68" s="282">
        <v>638</v>
      </c>
      <c r="AH68" s="282">
        <v>465</v>
      </c>
      <c r="AI68" s="282">
        <v>561</v>
      </c>
      <c r="AJ68" s="282">
        <v>711</v>
      </c>
      <c r="AK68" s="282">
        <v>541</v>
      </c>
      <c r="AL68" s="282">
        <v>286</v>
      </c>
      <c r="AM68" s="282">
        <v>452</v>
      </c>
      <c r="AN68" s="282">
        <v>846</v>
      </c>
      <c r="AO68" s="282">
        <v>331</v>
      </c>
      <c r="AP68" s="282">
        <v>548</v>
      </c>
      <c r="AQ68" s="282">
        <v>448</v>
      </c>
      <c r="AR68" s="283">
        <v>843</v>
      </c>
      <c r="AS68" s="242">
        <v>684</v>
      </c>
      <c r="AT68" s="43">
        <v>720</v>
      </c>
    </row>
    <row r="69" spans="1:65" s="43" customFormat="1" ht="15" customHeight="1">
      <c r="A69" s="254" t="s">
        <v>98</v>
      </c>
      <c r="B69" s="263">
        <f t="shared" si="308"/>
        <v>16920</v>
      </c>
      <c r="C69" s="265">
        <f t="shared" si="309"/>
        <v>4773</v>
      </c>
      <c r="D69" s="267">
        <f t="shared" si="310"/>
        <v>7036</v>
      </c>
      <c r="E69" s="267">
        <f t="shared" si="311"/>
        <v>5111</v>
      </c>
      <c r="F69" s="296">
        <v>624</v>
      </c>
      <c r="G69" s="282">
        <v>584</v>
      </c>
      <c r="H69" s="282">
        <v>347</v>
      </c>
      <c r="I69" s="282">
        <v>303</v>
      </c>
      <c r="J69" s="282">
        <v>402</v>
      </c>
      <c r="K69" s="282">
        <v>133</v>
      </c>
      <c r="L69" s="282">
        <v>152</v>
      </c>
      <c r="M69" s="282">
        <v>454</v>
      </c>
      <c r="N69" s="282">
        <v>422</v>
      </c>
      <c r="O69" s="282">
        <v>288</v>
      </c>
      <c r="P69" s="282">
        <v>235</v>
      </c>
      <c r="Q69" s="282">
        <v>570</v>
      </c>
      <c r="R69" s="282">
        <v>259</v>
      </c>
      <c r="S69" s="282">
        <v>586</v>
      </c>
      <c r="T69" s="282">
        <v>612</v>
      </c>
      <c r="U69" s="282">
        <v>334</v>
      </c>
      <c r="V69" s="282">
        <v>621</v>
      </c>
      <c r="W69" s="282">
        <v>202</v>
      </c>
      <c r="X69" s="282">
        <v>618</v>
      </c>
      <c r="Y69" s="282">
        <v>359</v>
      </c>
      <c r="Z69" s="282">
        <v>295</v>
      </c>
      <c r="AA69" s="282">
        <v>627</v>
      </c>
      <c r="AB69" s="282">
        <v>583</v>
      </c>
      <c r="AC69" s="282">
        <v>476</v>
      </c>
      <c r="AD69" s="282">
        <v>439</v>
      </c>
      <c r="AE69" s="282">
        <v>326</v>
      </c>
      <c r="AF69" s="282">
        <v>420</v>
      </c>
      <c r="AG69" s="282">
        <v>538</v>
      </c>
      <c r="AH69" s="282">
        <v>440</v>
      </c>
      <c r="AI69" s="282">
        <v>507</v>
      </c>
      <c r="AJ69" s="282">
        <v>592</v>
      </c>
      <c r="AK69" s="282">
        <v>432</v>
      </c>
      <c r="AL69" s="282">
        <v>242</v>
      </c>
      <c r="AM69" s="282">
        <v>375</v>
      </c>
      <c r="AN69" s="282">
        <v>664</v>
      </c>
      <c r="AO69" s="282">
        <v>270</v>
      </c>
      <c r="AP69" s="282">
        <v>445</v>
      </c>
      <c r="AQ69" s="282">
        <v>363</v>
      </c>
      <c r="AR69" s="283">
        <v>781</v>
      </c>
      <c r="AS69" s="242">
        <v>689</v>
      </c>
      <c r="AT69" s="43">
        <v>690</v>
      </c>
    </row>
    <row r="70" spans="1:65" s="43" customFormat="1" ht="15" customHeight="1">
      <c r="A70" s="254" t="s">
        <v>99</v>
      </c>
      <c r="B70" s="263">
        <f t="shared" si="308"/>
        <v>15666</v>
      </c>
      <c r="C70" s="265">
        <f t="shared" si="309"/>
        <v>4638</v>
      </c>
      <c r="D70" s="267">
        <f t="shared" si="310"/>
        <v>6332</v>
      </c>
      <c r="E70" s="267">
        <f t="shared" si="311"/>
        <v>4696</v>
      </c>
      <c r="F70" s="296">
        <v>562</v>
      </c>
      <c r="G70" s="282">
        <v>584</v>
      </c>
      <c r="H70" s="282">
        <v>378</v>
      </c>
      <c r="I70" s="282">
        <v>288</v>
      </c>
      <c r="J70" s="282">
        <v>393</v>
      </c>
      <c r="K70" s="282">
        <v>164</v>
      </c>
      <c r="L70" s="282">
        <v>168</v>
      </c>
      <c r="M70" s="282">
        <v>400</v>
      </c>
      <c r="N70" s="282">
        <v>384</v>
      </c>
      <c r="O70" s="282">
        <v>308</v>
      </c>
      <c r="P70" s="282">
        <v>252</v>
      </c>
      <c r="Q70" s="282">
        <v>517</v>
      </c>
      <c r="R70" s="282">
        <v>240</v>
      </c>
      <c r="S70" s="282">
        <v>536</v>
      </c>
      <c r="T70" s="282">
        <v>533</v>
      </c>
      <c r="U70" s="282">
        <v>297</v>
      </c>
      <c r="V70" s="282">
        <v>612</v>
      </c>
      <c r="W70" s="282">
        <v>211</v>
      </c>
      <c r="X70" s="282">
        <v>491</v>
      </c>
      <c r="Y70" s="282">
        <v>340</v>
      </c>
      <c r="Z70" s="282">
        <v>292</v>
      </c>
      <c r="AA70" s="282">
        <v>558</v>
      </c>
      <c r="AB70" s="282">
        <v>538</v>
      </c>
      <c r="AC70" s="282">
        <v>414</v>
      </c>
      <c r="AD70" s="282">
        <v>373</v>
      </c>
      <c r="AE70" s="282">
        <v>257</v>
      </c>
      <c r="AF70" s="282">
        <v>395</v>
      </c>
      <c r="AG70" s="282">
        <v>485</v>
      </c>
      <c r="AH70" s="282">
        <v>392</v>
      </c>
      <c r="AI70" s="282">
        <v>464</v>
      </c>
      <c r="AJ70" s="282">
        <v>561</v>
      </c>
      <c r="AK70" s="282">
        <v>408</v>
      </c>
      <c r="AL70" s="282">
        <v>252</v>
      </c>
      <c r="AM70" s="282">
        <v>311</v>
      </c>
      <c r="AN70" s="282">
        <v>616</v>
      </c>
      <c r="AO70" s="282">
        <v>241</v>
      </c>
      <c r="AP70" s="282">
        <v>409</v>
      </c>
      <c r="AQ70" s="282">
        <v>338</v>
      </c>
      <c r="AR70" s="283">
        <v>704</v>
      </c>
      <c r="AS70" s="242">
        <v>699</v>
      </c>
      <c r="AT70" s="43">
        <v>667</v>
      </c>
    </row>
    <row r="71" spans="1:65" s="41" customFormat="1" ht="15" customHeight="1">
      <c r="A71" s="253" t="s">
        <v>304</v>
      </c>
      <c r="B71" s="213">
        <f>SUM(C71:E71)</f>
        <v>135017</v>
      </c>
      <c r="C71" s="213">
        <f>SUM(C72:C81)</f>
        <v>43075</v>
      </c>
      <c r="D71" s="213">
        <f t="shared" ref="D71" si="312">SUM(D72:D81)</f>
        <v>52590</v>
      </c>
      <c r="E71" s="213">
        <f t="shared" ref="E71" si="313">SUM(E72:E81)</f>
        <v>39352</v>
      </c>
      <c r="F71" s="213">
        <f t="shared" ref="F71" si="314">SUM(F72:F81)</f>
        <v>4844</v>
      </c>
      <c r="G71" s="213">
        <f t="shared" ref="G71" si="315">SUM(G72:G81)</f>
        <v>5226</v>
      </c>
      <c r="H71" s="213">
        <f t="shared" ref="H71" si="316">SUM(H72:H81)</f>
        <v>3722</v>
      </c>
      <c r="I71" s="213">
        <f t="shared" ref="I71" si="317">SUM(I72:I81)</f>
        <v>3237</v>
      </c>
      <c r="J71" s="213">
        <f t="shared" ref="J71" si="318">SUM(J72:J81)</f>
        <v>3791</v>
      </c>
      <c r="K71" s="213">
        <f t="shared" ref="K71" si="319">SUM(K72:K81)</f>
        <v>1868</v>
      </c>
      <c r="L71" s="213">
        <f t="shared" ref="L71" si="320">SUM(L72:L81)</f>
        <v>1910</v>
      </c>
      <c r="M71" s="213">
        <f t="shared" ref="M71" si="321">SUM(M72:M81)</f>
        <v>4038</v>
      </c>
      <c r="N71" s="213">
        <f t="shared" ref="N71" si="322">SUM(N72:N81)</f>
        <v>3730</v>
      </c>
      <c r="O71" s="213">
        <f t="shared" ref="O71" si="323">SUM(O72:O81)</f>
        <v>2272</v>
      </c>
      <c r="P71" s="213">
        <f t="shared" ref="P71:Q71" si="324">SUM(P72:P81)</f>
        <v>2112</v>
      </c>
      <c r="Q71" s="213">
        <f t="shared" si="324"/>
        <v>3905</v>
      </c>
      <c r="R71" s="213">
        <f t="shared" ref="R71" si="325">SUM(R72:R81)</f>
        <v>2420</v>
      </c>
      <c r="S71" s="213">
        <f t="shared" ref="S71" si="326">SUM(S72:S81)</f>
        <v>4799</v>
      </c>
      <c r="T71" s="213">
        <f t="shared" ref="T71" si="327">SUM(T72:T81)</f>
        <v>4260</v>
      </c>
      <c r="U71" s="213">
        <f t="shared" ref="U71" si="328">SUM(U72:U81)</f>
        <v>2458</v>
      </c>
      <c r="V71" s="213">
        <f t="shared" ref="V71" si="329">SUM(V72:V81)</f>
        <v>4583</v>
      </c>
      <c r="W71" s="213">
        <f t="shared" ref="W71" si="330">SUM(W72:W81)</f>
        <v>1697</v>
      </c>
      <c r="X71" s="213">
        <f t="shared" ref="X71" si="331">SUM(X72:X81)</f>
        <v>4087</v>
      </c>
      <c r="Y71" s="213">
        <f t="shared" ref="Y71" si="332">SUM(Y72:Y81)</f>
        <v>3223</v>
      </c>
      <c r="Z71" s="213">
        <f t="shared" ref="Z71" si="333">SUM(Z72:Z81)</f>
        <v>2587</v>
      </c>
      <c r="AA71" s="213">
        <f t="shared" ref="AA71" si="334">SUM(AA72:AA81)</f>
        <v>5020</v>
      </c>
      <c r="AB71" s="213">
        <f t="shared" ref="AB71" si="335">SUM(AB72:AB81)</f>
        <v>4441</v>
      </c>
      <c r="AC71" s="213">
        <f t="shared" ref="AC71" si="336">SUM(AC72:AC81)</f>
        <v>2904</v>
      </c>
      <c r="AD71" s="213">
        <f t="shared" ref="AD71" si="337">SUM(AD72:AD81)</f>
        <v>2642</v>
      </c>
      <c r="AE71" s="213">
        <f t="shared" ref="AE71" si="338">SUM(AE72:AE81)</f>
        <v>2446</v>
      </c>
      <c r="AF71" s="213">
        <f t="shared" ref="AF71" si="339">SUM(AF72:AF81)</f>
        <v>3554</v>
      </c>
      <c r="AG71" s="213">
        <f t="shared" ref="AG71" si="340">SUM(AG72:AG81)</f>
        <v>3889</v>
      </c>
      <c r="AH71" s="213">
        <f t="shared" ref="AH71" si="341">SUM(AH72:AH81)</f>
        <v>3635</v>
      </c>
      <c r="AI71" s="213">
        <f t="shared" ref="AI71" si="342">SUM(AI72:AI81)</f>
        <v>3133</v>
      </c>
      <c r="AJ71" s="213">
        <f t="shared" ref="AJ71" si="343">SUM(AJ72:AJ81)</f>
        <v>4414</v>
      </c>
      <c r="AK71" s="213">
        <f t="shared" ref="AK71" si="344">SUM(AK72:AK81)</f>
        <v>3678</v>
      </c>
      <c r="AL71" s="213">
        <f t="shared" ref="AL71" si="345">SUM(AL72:AL81)</f>
        <v>2175</v>
      </c>
      <c r="AM71" s="213">
        <f t="shared" ref="AM71" si="346">SUM(AM72:AM81)</f>
        <v>2913</v>
      </c>
      <c r="AN71" s="213">
        <f t="shared" ref="AN71" si="347">SUM(AN72:AN81)</f>
        <v>5608</v>
      </c>
      <c r="AO71" s="213">
        <f t="shared" ref="AO71" si="348">SUM(AO72:AO81)</f>
        <v>1885</v>
      </c>
      <c r="AP71" s="213">
        <f t="shared" ref="AP71" si="349">SUM(AP72:AP81)</f>
        <v>3268</v>
      </c>
      <c r="AQ71" s="213">
        <f t="shared" ref="AQ71" si="350">SUM(AQ72:AQ81)</f>
        <v>2636</v>
      </c>
      <c r="AR71" s="213">
        <f t="shared" ref="AR71" si="351">SUM(AR72:AR81)</f>
        <v>6007</v>
      </c>
      <c r="AS71" s="213">
        <f t="shared" ref="AS71" si="352">SUM(AS72:AS81)</f>
        <v>5930</v>
      </c>
      <c r="AT71" s="213">
        <f t="shared" ref="AT71" si="353">SUM(AT72:AT81)</f>
        <v>5876</v>
      </c>
      <c r="AU71" s="213">
        <f t="shared" ref="AU71" si="354">SUM(AU72:AU81)</f>
        <v>0</v>
      </c>
      <c r="AV71" s="213">
        <f t="shared" ref="AV71" si="355">SUM(AV72:AV81)</f>
        <v>0</v>
      </c>
      <c r="AW71" s="213">
        <f t="shared" ref="AW71" si="356">SUM(AW72:AW81)</f>
        <v>0</v>
      </c>
      <c r="AX71" s="213">
        <f t="shared" ref="AX71" si="357">SUM(AX72:AX81)</f>
        <v>0</v>
      </c>
      <c r="AY71" s="213">
        <f t="shared" ref="AY71" si="358">SUM(AY72:AY81)</f>
        <v>0</v>
      </c>
      <c r="AZ71" s="213">
        <f t="shared" ref="AZ71" si="359">SUM(AZ72:AZ81)</f>
        <v>0</v>
      </c>
      <c r="BA71" s="213">
        <f t="shared" ref="BA71" si="360">SUM(BA72:BA81)</f>
        <v>0</v>
      </c>
      <c r="BB71" s="213">
        <f t="shared" ref="BB71" si="361">SUM(BB72:BB81)</f>
        <v>0</v>
      </c>
      <c r="BC71" s="213">
        <f t="shared" ref="BC71" si="362">SUM(BC72:BC81)</f>
        <v>0</v>
      </c>
      <c r="BD71" s="213">
        <f t="shared" ref="BD71" si="363">SUM(BD72:BD81)</f>
        <v>0</v>
      </c>
      <c r="BE71" s="213">
        <f t="shared" ref="BE71" si="364">SUM(BE72:BE81)</f>
        <v>0</v>
      </c>
      <c r="BF71" s="213">
        <f t="shared" ref="BF71" si="365">SUM(BF72:BF81)</f>
        <v>0</v>
      </c>
      <c r="BG71" s="213">
        <f t="shared" ref="BG71" si="366">SUM(BG72:BG81)</f>
        <v>0</v>
      </c>
      <c r="BH71" s="213">
        <f t="shared" ref="BH71" si="367">SUM(BH72:BH81)</f>
        <v>0</v>
      </c>
      <c r="BI71" s="213">
        <f t="shared" ref="BI71" si="368">SUM(BI72:BI81)</f>
        <v>0</v>
      </c>
      <c r="BJ71" s="213">
        <f t="shared" ref="BJ71" si="369">SUM(BJ72:BJ81)</f>
        <v>0</v>
      </c>
      <c r="BK71" s="213">
        <f t="shared" ref="BK71" si="370">SUM(BK72:BK81)</f>
        <v>0</v>
      </c>
      <c r="BL71" s="213">
        <f t="shared" ref="BL71" si="371">SUM(BL72:BL81)</f>
        <v>0</v>
      </c>
      <c r="BM71" s="213">
        <f t="shared" ref="BM71" si="372">SUM(BM72:BM81)</f>
        <v>0</v>
      </c>
    </row>
    <row r="72" spans="1:65" s="42" customFormat="1" ht="15" customHeight="1">
      <c r="A72" s="254" t="s">
        <v>141</v>
      </c>
      <c r="B72" s="263">
        <f>SUM(C72:E72)</f>
        <v>15523</v>
      </c>
      <c r="C72" s="265">
        <f>SUM(F72:R72)</f>
        <v>4782</v>
      </c>
      <c r="D72" s="267">
        <f>SUM(S72:AG72)</f>
        <v>6169</v>
      </c>
      <c r="E72" s="267">
        <f>SUM(AH72:AR72)</f>
        <v>4572</v>
      </c>
      <c r="F72" s="296">
        <v>547</v>
      </c>
      <c r="G72" s="282">
        <v>567</v>
      </c>
      <c r="H72" s="282">
        <v>427</v>
      </c>
      <c r="I72" s="282">
        <v>340</v>
      </c>
      <c r="J72" s="282">
        <v>409</v>
      </c>
      <c r="K72" s="282">
        <v>190</v>
      </c>
      <c r="L72" s="282">
        <v>184</v>
      </c>
      <c r="M72" s="282">
        <v>460</v>
      </c>
      <c r="N72" s="282">
        <v>417</v>
      </c>
      <c r="O72" s="282">
        <v>290</v>
      </c>
      <c r="P72" s="282">
        <v>241</v>
      </c>
      <c r="Q72" s="282">
        <v>454</v>
      </c>
      <c r="R72" s="282">
        <v>256</v>
      </c>
      <c r="S72" s="282">
        <v>580</v>
      </c>
      <c r="T72" s="282">
        <v>560</v>
      </c>
      <c r="U72" s="282">
        <v>259</v>
      </c>
      <c r="V72" s="282">
        <v>561</v>
      </c>
      <c r="W72" s="282">
        <v>202</v>
      </c>
      <c r="X72" s="282">
        <v>430</v>
      </c>
      <c r="Y72" s="282">
        <v>337</v>
      </c>
      <c r="Z72" s="282">
        <v>297</v>
      </c>
      <c r="AA72" s="282">
        <v>523</v>
      </c>
      <c r="AB72" s="282">
        <v>539</v>
      </c>
      <c r="AC72" s="282">
        <v>353</v>
      </c>
      <c r="AD72" s="282">
        <v>353</v>
      </c>
      <c r="AE72" s="282">
        <v>282</v>
      </c>
      <c r="AF72" s="282">
        <v>389</v>
      </c>
      <c r="AG72" s="282">
        <v>504</v>
      </c>
      <c r="AH72" s="282">
        <v>392</v>
      </c>
      <c r="AI72" s="282">
        <v>404</v>
      </c>
      <c r="AJ72" s="282">
        <v>544</v>
      </c>
      <c r="AK72" s="282">
        <v>426</v>
      </c>
      <c r="AL72" s="282">
        <v>233</v>
      </c>
      <c r="AM72" s="282">
        <v>344</v>
      </c>
      <c r="AN72" s="282">
        <v>632</v>
      </c>
      <c r="AO72" s="282">
        <v>218</v>
      </c>
      <c r="AP72" s="282">
        <v>412</v>
      </c>
      <c r="AQ72" s="282">
        <v>304</v>
      </c>
      <c r="AR72" s="283">
        <v>663</v>
      </c>
      <c r="AS72" s="241">
        <v>649</v>
      </c>
      <c r="AT72" s="42">
        <v>614</v>
      </c>
    </row>
    <row r="73" spans="1:65" s="42" customFormat="1" ht="15" customHeight="1">
      <c r="A73" s="254" t="s">
        <v>100</v>
      </c>
      <c r="B73" s="263">
        <f t="shared" ref="B73:B81" si="373">SUM(C73:E73)</f>
        <v>15292</v>
      </c>
      <c r="C73" s="265">
        <f t="shared" ref="C73:C81" si="374">SUM(F73:R73)</f>
        <v>4714</v>
      </c>
      <c r="D73" s="267">
        <f t="shared" ref="D73:D81" si="375">SUM(S73:AG73)</f>
        <v>6012</v>
      </c>
      <c r="E73" s="267">
        <f t="shared" ref="E73:E81" si="376">SUM(AH73:AR73)</f>
        <v>4566</v>
      </c>
      <c r="F73" s="296">
        <v>538</v>
      </c>
      <c r="G73" s="282">
        <v>529</v>
      </c>
      <c r="H73" s="282">
        <v>383</v>
      </c>
      <c r="I73" s="282">
        <v>340</v>
      </c>
      <c r="J73" s="282">
        <v>438</v>
      </c>
      <c r="K73" s="282">
        <v>190</v>
      </c>
      <c r="L73" s="282">
        <v>163</v>
      </c>
      <c r="M73" s="282">
        <v>440</v>
      </c>
      <c r="N73" s="282">
        <v>408</v>
      </c>
      <c r="O73" s="282">
        <v>299</v>
      </c>
      <c r="P73" s="282">
        <v>228</v>
      </c>
      <c r="Q73" s="282">
        <v>482</v>
      </c>
      <c r="R73" s="282">
        <v>276</v>
      </c>
      <c r="S73" s="282">
        <v>530</v>
      </c>
      <c r="T73" s="282">
        <v>494</v>
      </c>
      <c r="U73" s="282">
        <v>307</v>
      </c>
      <c r="V73" s="282">
        <v>530</v>
      </c>
      <c r="W73" s="282">
        <v>210</v>
      </c>
      <c r="X73" s="282">
        <v>496</v>
      </c>
      <c r="Y73" s="282">
        <v>334</v>
      </c>
      <c r="Z73" s="282">
        <v>299</v>
      </c>
      <c r="AA73" s="282">
        <v>538</v>
      </c>
      <c r="AB73" s="282">
        <v>502</v>
      </c>
      <c r="AC73" s="282">
        <v>376</v>
      </c>
      <c r="AD73" s="282">
        <v>291</v>
      </c>
      <c r="AE73" s="282">
        <v>289</v>
      </c>
      <c r="AF73" s="282">
        <v>387</v>
      </c>
      <c r="AG73" s="282">
        <v>429</v>
      </c>
      <c r="AH73" s="282">
        <v>395</v>
      </c>
      <c r="AI73" s="282">
        <v>420</v>
      </c>
      <c r="AJ73" s="282">
        <v>505</v>
      </c>
      <c r="AK73" s="282">
        <v>436</v>
      </c>
      <c r="AL73" s="282">
        <v>296</v>
      </c>
      <c r="AM73" s="282">
        <v>347</v>
      </c>
      <c r="AN73" s="282">
        <v>626</v>
      </c>
      <c r="AO73" s="282">
        <v>217</v>
      </c>
      <c r="AP73" s="282">
        <v>347</v>
      </c>
      <c r="AQ73" s="282">
        <v>330</v>
      </c>
      <c r="AR73" s="283">
        <v>647</v>
      </c>
      <c r="AS73" s="241">
        <v>627</v>
      </c>
      <c r="AT73" s="42">
        <v>669</v>
      </c>
    </row>
    <row r="74" spans="1:65" s="43" customFormat="1" ht="15" customHeight="1">
      <c r="A74" s="254" t="s">
        <v>101</v>
      </c>
      <c r="B74" s="263">
        <f t="shared" si="373"/>
        <v>13507</v>
      </c>
      <c r="C74" s="265">
        <f t="shared" si="374"/>
        <v>4055</v>
      </c>
      <c r="D74" s="267">
        <f t="shared" si="375"/>
        <v>5391</v>
      </c>
      <c r="E74" s="267">
        <f t="shared" si="376"/>
        <v>4061</v>
      </c>
      <c r="F74" s="296">
        <v>444</v>
      </c>
      <c r="G74" s="282">
        <v>531</v>
      </c>
      <c r="H74" s="282">
        <v>376</v>
      </c>
      <c r="I74" s="282">
        <v>271</v>
      </c>
      <c r="J74" s="282">
        <v>342</v>
      </c>
      <c r="K74" s="282">
        <v>167</v>
      </c>
      <c r="L74" s="282">
        <v>138</v>
      </c>
      <c r="M74" s="282">
        <v>369</v>
      </c>
      <c r="N74" s="282">
        <v>361</v>
      </c>
      <c r="O74" s="282">
        <v>234</v>
      </c>
      <c r="P74" s="282">
        <v>212</v>
      </c>
      <c r="Q74" s="282">
        <v>382</v>
      </c>
      <c r="R74" s="282">
        <v>228</v>
      </c>
      <c r="S74" s="282">
        <v>476</v>
      </c>
      <c r="T74" s="282">
        <v>527</v>
      </c>
      <c r="U74" s="282">
        <v>242</v>
      </c>
      <c r="V74" s="282">
        <v>479</v>
      </c>
      <c r="W74" s="282">
        <v>156</v>
      </c>
      <c r="X74" s="282">
        <v>414</v>
      </c>
      <c r="Y74" s="282">
        <v>325</v>
      </c>
      <c r="Z74" s="282">
        <v>256</v>
      </c>
      <c r="AA74" s="282">
        <v>495</v>
      </c>
      <c r="AB74" s="282">
        <v>479</v>
      </c>
      <c r="AC74" s="282">
        <v>300</v>
      </c>
      <c r="AD74" s="282">
        <v>272</v>
      </c>
      <c r="AE74" s="282">
        <v>219</v>
      </c>
      <c r="AF74" s="282">
        <v>372</v>
      </c>
      <c r="AG74" s="282">
        <v>379</v>
      </c>
      <c r="AH74" s="282">
        <v>374</v>
      </c>
      <c r="AI74" s="282">
        <v>318</v>
      </c>
      <c r="AJ74" s="282">
        <v>476</v>
      </c>
      <c r="AK74" s="282">
        <v>352</v>
      </c>
      <c r="AL74" s="282">
        <v>246</v>
      </c>
      <c r="AM74" s="282">
        <v>292</v>
      </c>
      <c r="AN74" s="282">
        <v>552</v>
      </c>
      <c r="AO74" s="282">
        <v>202</v>
      </c>
      <c r="AP74" s="282">
        <v>334</v>
      </c>
      <c r="AQ74" s="282">
        <v>289</v>
      </c>
      <c r="AR74" s="283">
        <v>626</v>
      </c>
      <c r="AS74" s="242">
        <v>643</v>
      </c>
      <c r="AT74" s="43">
        <v>668</v>
      </c>
    </row>
    <row r="75" spans="1:65" s="43" customFormat="1" ht="15" customHeight="1">
      <c r="A75" s="254" t="s">
        <v>102</v>
      </c>
      <c r="B75" s="263">
        <f t="shared" si="373"/>
        <v>14940</v>
      </c>
      <c r="C75" s="265">
        <f t="shared" si="374"/>
        <v>4805</v>
      </c>
      <c r="D75" s="267">
        <f t="shared" si="375"/>
        <v>5810</v>
      </c>
      <c r="E75" s="267">
        <f t="shared" si="376"/>
        <v>4325</v>
      </c>
      <c r="F75" s="296">
        <v>567</v>
      </c>
      <c r="G75" s="282">
        <v>574</v>
      </c>
      <c r="H75" s="282">
        <v>413</v>
      </c>
      <c r="I75" s="282">
        <v>329</v>
      </c>
      <c r="J75" s="282">
        <v>432</v>
      </c>
      <c r="K75" s="282">
        <v>209</v>
      </c>
      <c r="L75" s="282">
        <v>220</v>
      </c>
      <c r="M75" s="282">
        <v>437</v>
      </c>
      <c r="N75" s="282">
        <v>451</v>
      </c>
      <c r="O75" s="282">
        <v>240</v>
      </c>
      <c r="P75" s="282">
        <v>248</v>
      </c>
      <c r="Q75" s="282">
        <v>441</v>
      </c>
      <c r="R75" s="282">
        <v>244</v>
      </c>
      <c r="S75" s="282">
        <v>534</v>
      </c>
      <c r="T75" s="282">
        <v>476</v>
      </c>
      <c r="U75" s="282">
        <v>300</v>
      </c>
      <c r="V75" s="282">
        <v>523</v>
      </c>
      <c r="W75" s="282">
        <v>187</v>
      </c>
      <c r="X75" s="282">
        <v>417</v>
      </c>
      <c r="Y75" s="282">
        <v>387</v>
      </c>
      <c r="Z75" s="282">
        <v>294</v>
      </c>
      <c r="AA75" s="282">
        <v>524</v>
      </c>
      <c r="AB75" s="282">
        <v>463</v>
      </c>
      <c r="AC75" s="282">
        <v>315</v>
      </c>
      <c r="AD75" s="282">
        <v>293</v>
      </c>
      <c r="AE75" s="282">
        <v>273</v>
      </c>
      <c r="AF75" s="282">
        <v>402</v>
      </c>
      <c r="AG75" s="282">
        <v>422</v>
      </c>
      <c r="AH75" s="282">
        <v>414</v>
      </c>
      <c r="AI75" s="282">
        <v>352</v>
      </c>
      <c r="AJ75" s="282">
        <v>464</v>
      </c>
      <c r="AK75" s="282">
        <v>432</v>
      </c>
      <c r="AL75" s="282">
        <v>251</v>
      </c>
      <c r="AM75" s="282">
        <v>334</v>
      </c>
      <c r="AN75" s="282">
        <v>603</v>
      </c>
      <c r="AO75" s="282">
        <v>206</v>
      </c>
      <c r="AP75" s="282">
        <v>372</v>
      </c>
      <c r="AQ75" s="282">
        <v>301</v>
      </c>
      <c r="AR75" s="283">
        <v>596</v>
      </c>
      <c r="AS75" s="242">
        <v>647</v>
      </c>
      <c r="AT75" s="43">
        <v>631</v>
      </c>
    </row>
    <row r="76" spans="1:65" s="43" customFormat="1" ht="15" customHeight="1">
      <c r="A76" s="254" t="s">
        <v>103</v>
      </c>
      <c r="B76" s="263">
        <f t="shared" si="373"/>
        <v>13687</v>
      </c>
      <c r="C76" s="265">
        <f t="shared" si="374"/>
        <v>4544</v>
      </c>
      <c r="D76" s="267">
        <f t="shared" si="375"/>
        <v>5267</v>
      </c>
      <c r="E76" s="267">
        <f t="shared" si="376"/>
        <v>3876</v>
      </c>
      <c r="F76" s="296">
        <v>539</v>
      </c>
      <c r="G76" s="282">
        <v>508</v>
      </c>
      <c r="H76" s="282">
        <v>390</v>
      </c>
      <c r="I76" s="282">
        <v>321</v>
      </c>
      <c r="J76" s="282">
        <v>410</v>
      </c>
      <c r="K76" s="282">
        <v>188</v>
      </c>
      <c r="L76" s="282">
        <v>220</v>
      </c>
      <c r="M76" s="282">
        <v>430</v>
      </c>
      <c r="N76" s="282">
        <v>414</v>
      </c>
      <c r="O76" s="282">
        <v>211</v>
      </c>
      <c r="P76" s="282">
        <v>248</v>
      </c>
      <c r="Q76" s="282">
        <v>398</v>
      </c>
      <c r="R76" s="282">
        <v>267</v>
      </c>
      <c r="S76" s="282">
        <v>482</v>
      </c>
      <c r="T76" s="282">
        <v>407</v>
      </c>
      <c r="U76" s="282">
        <v>238</v>
      </c>
      <c r="V76" s="282">
        <v>462</v>
      </c>
      <c r="W76" s="282">
        <v>174</v>
      </c>
      <c r="X76" s="282">
        <v>402</v>
      </c>
      <c r="Y76" s="282">
        <v>322</v>
      </c>
      <c r="Z76" s="282">
        <v>259</v>
      </c>
      <c r="AA76" s="282">
        <v>488</v>
      </c>
      <c r="AB76" s="282">
        <v>468</v>
      </c>
      <c r="AC76" s="282">
        <v>281</v>
      </c>
      <c r="AD76" s="282">
        <v>274</v>
      </c>
      <c r="AE76" s="282">
        <v>236</v>
      </c>
      <c r="AF76" s="282">
        <v>365</v>
      </c>
      <c r="AG76" s="282">
        <v>409</v>
      </c>
      <c r="AH76" s="282">
        <v>392</v>
      </c>
      <c r="AI76" s="282">
        <v>332</v>
      </c>
      <c r="AJ76" s="282">
        <v>418</v>
      </c>
      <c r="AK76" s="282">
        <v>349</v>
      </c>
      <c r="AL76" s="282">
        <v>195</v>
      </c>
      <c r="AM76" s="282">
        <v>269</v>
      </c>
      <c r="AN76" s="282">
        <v>574</v>
      </c>
      <c r="AO76" s="282">
        <v>167</v>
      </c>
      <c r="AP76" s="282">
        <v>323</v>
      </c>
      <c r="AQ76" s="282">
        <v>251</v>
      </c>
      <c r="AR76" s="283">
        <v>606</v>
      </c>
      <c r="AS76" s="242">
        <v>623</v>
      </c>
      <c r="AT76" s="43">
        <v>559</v>
      </c>
    </row>
    <row r="77" spans="1:65" s="43" customFormat="1" ht="15" customHeight="1">
      <c r="A77" s="254" t="s">
        <v>104</v>
      </c>
      <c r="B77" s="263">
        <f t="shared" si="373"/>
        <v>14521</v>
      </c>
      <c r="C77" s="265">
        <f t="shared" si="374"/>
        <v>4838</v>
      </c>
      <c r="D77" s="267">
        <f t="shared" si="375"/>
        <v>5596</v>
      </c>
      <c r="E77" s="267">
        <f t="shared" si="376"/>
        <v>4087</v>
      </c>
      <c r="F77" s="296">
        <v>540</v>
      </c>
      <c r="G77" s="282">
        <v>603</v>
      </c>
      <c r="H77" s="282">
        <v>403</v>
      </c>
      <c r="I77" s="282">
        <v>376</v>
      </c>
      <c r="J77" s="282">
        <v>405</v>
      </c>
      <c r="K77" s="282">
        <v>219</v>
      </c>
      <c r="L77" s="282">
        <v>238</v>
      </c>
      <c r="M77" s="282">
        <v>466</v>
      </c>
      <c r="N77" s="282">
        <v>390</v>
      </c>
      <c r="O77" s="282">
        <v>244</v>
      </c>
      <c r="P77" s="282">
        <v>231</v>
      </c>
      <c r="Q77" s="282">
        <v>440</v>
      </c>
      <c r="R77" s="282">
        <v>283</v>
      </c>
      <c r="S77" s="282">
        <v>546</v>
      </c>
      <c r="T77" s="282">
        <v>447</v>
      </c>
      <c r="U77" s="282">
        <v>276</v>
      </c>
      <c r="V77" s="282">
        <v>533</v>
      </c>
      <c r="W77" s="282">
        <v>175</v>
      </c>
      <c r="X77" s="282">
        <v>432</v>
      </c>
      <c r="Y77" s="282">
        <v>366</v>
      </c>
      <c r="Z77" s="282">
        <v>326</v>
      </c>
      <c r="AA77" s="282">
        <v>514</v>
      </c>
      <c r="AB77" s="282">
        <v>477</v>
      </c>
      <c r="AC77" s="282">
        <v>274</v>
      </c>
      <c r="AD77" s="282">
        <v>258</v>
      </c>
      <c r="AE77" s="282">
        <v>220</v>
      </c>
      <c r="AF77" s="282">
        <v>362</v>
      </c>
      <c r="AG77" s="282">
        <v>390</v>
      </c>
      <c r="AH77" s="282">
        <v>359</v>
      </c>
      <c r="AI77" s="282">
        <v>341</v>
      </c>
      <c r="AJ77" s="282">
        <v>460</v>
      </c>
      <c r="AK77" s="282">
        <v>382</v>
      </c>
      <c r="AL77" s="282">
        <v>228</v>
      </c>
      <c r="AM77" s="282">
        <v>312</v>
      </c>
      <c r="AN77" s="282">
        <v>567</v>
      </c>
      <c r="AO77" s="282">
        <v>193</v>
      </c>
      <c r="AP77" s="282">
        <v>325</v>
      </c>
      <c r="AQ77" s="282">
        <v>297</v>
      </c>
      <c r="AR77" s="283">
        <v>623</v>
      </c>
      <c r="AS77" s="242">
        <v>560</v>
      </c>
      <c r="AT77" s="43">
        <v>582</v>
      </c>
    </row>
    <row r="78" spans="1:65" s="43" customFormat="1" ht="15" customHeight="1">
      <c r="A78" s="254" t="s">
        <v>105</v>
      </c>
      <c r="B78" s="263">
        <f t="shared" si="373"/>
        <v>13332</v>
      </c>
      <c r="C78" s="265">
        <f t="shared" si="374"/>
        <v>4412</v>
      </c>
      <c r="D78" s="267">
        <f t="shared" si="375"/>
        <v>5077</v>
      </c>
      <c r="E78" s="267">
        <f t="shared" si="376"/>
        <v>3843</v>
      </c>
      <c r="F78" s="296">
        <v>513</v>
      </c>
      <c r="G78" s="282">
        <v>542</v>
      </c>
      <c r="H78" s="282">
        <v>386</v>
      </c>
      <c r="I78" s="282">
        <v>339</v>
      </c>
      <c r="J78" s="282">
        <v>399</v>
      </c>
      <c r="K78" s="282">
        <v>187</v>
      </c>
      <c r="L78" s="282">
        <v>229</v>
      </c>
      <c r="M78" s="282">
        <v>373</v>
      </c>
      <c r="N78" s="282">
        <v>382</v>
      </c>
      <c r="O78" s="282">
        <v>215</v>
      </c>
      <c r="P78" s="282">
        <v>199</v>
      </c>
      <c r="Q78" s="282">
        <v>413</v>
      </c>
      <c r="R78" s="282">
        <v>235</v>
      </c>
      <c r="S78" s="282">
        <v>458</v>
      </c>
      <c r="T78" s="282">
        <v>411</v>
      </c>
      <c r="U78" s="282">
        <v>268</v>
      </c>
      <c r="V78" s="282">
        <v>407</v>
      </c>
      <c r="W78" s="282">
        <v>178</v>
      </c>
      <c r="X78" s="282">
        <v>413</v>
      </c>
      <c r="Y78" s="282">
        <v>335</v>
      </c>
      <c r="Z78" s="282">
        <v>263</v>
      </c>
      <c r="AA78" s="282">
        <v>482</v>
      </c>
      <c r="AB78" s="282">
        <v>390</v>
      </c>
      <c r="AC78" s="282">
        <v>296</v>
      </c>
      <c r="AD78" s="282">
        <v>245</v>
      </c>
      <c r="AE78" s="282">
        <v>238</v>
      </c>
      <c r="AF78" s="282">
        <v>345</v>
      </c>
      <c r="AG78" s="282">
        <v>348</v>
      </c>
      <c r="AH78" s="282">
        <v>384</v>
      </c>
      <c r="AI78" s="282">
        <v>283</v>
      </c>
      <c r="AJ78" s="282">
        <v>442</v>
      </c>
      <c r="AK78" s="282">
        <v>345</v>
      </c>
      <c r="AL78" s="282">
        <v>186</v>
      </c>
      <c r="AM78" s="282">
        <v>294</v>
      </c>
      <c r="AN78" s="282">
        <v>556</v>
      </c>
      <c r="AO78" s="282">
        <v>198</v>
      </c>
      <c r="AP78" s="282">
        <v>329</v>
      </c>
      <c r="AQ78" s="282">
        <v>230</v>
      </c>
      <c r="AR78" s="283">
        <v>596</v>
      </c>
      <c r="AS78" s="242">
        <v>587</v>
      </c>
      <c r="AT78" s="43">
        <v>560</v>
      </c>
    </row>
    <row r="79" spans="1:65" s="42" customFormat="1" ht="15" customHeight="1">
      <c r="A79" s="254" t="s">
        <v>106</v>
      </c>
      <c r="B79" s="263">
        <f t="shared" si="373"/>
        <v>12182</v>
      </c>
      <c r="C79" s="265">
        <f t="shared" si="374"/>
        <v>4003</v>
      </c>
      <c r="D79" s="267">
        <f t="shared" si="375"/>
        <v>4680</v>
      </c>
      <c r="E79" s="267">
        <f t="shared" si="376"/>
        <v>3499</v>
      </c>
      <c r="F79" s="296">
        <v>398</v>
      </c>
      <c r="G79" s="282">
        <v>511</v>
      </c>
      <c r="H79" s="282">
        <v>363</v>
      </c>
      <c r="I79" s="282">
        <v>337</v>
      </c>
      <c r="J79" s="282">
        <v>327</v>
      </c>
      <c r="K79" s="282">
        <v>187</v>
      </c>
      <c r="L79" s="282">
        <v>186</v>
      </c>
      <c r="M79" s="282">
        <v>387</v>
      </c>
      <c r="N79" s="282">
        <v>366</v>
      </c>
      <c r="O79" s="282">
        <v>192</v>
      </c>
      <c r="P79" s="282">
        <v>174</v>
      </c>
      <c r="Q79" s="282">
        <v>338</v>
      </c>
      <c r="R79" s="282">
        <v>237</v>
      </c>
      <c r="S79" s="282">
        <v>415</v>
      </c>
      <c r="T79" s="282">
        <v>354</v>
      </c>
      <c r="U79" s="282">
        <v>206</v>
      </c>
      <c r="V79" s="282">
        <v>387</v>
      </c>
      <c r="W79" s="282">
        <v>140</v>
      </c>
      <c r="X79" s="282">
        <v>387</v>
      </c>
      <c r="Y79" s="282">
        <v>297</v>
      </c>
      <c r="Z79" s="282">
        <v>225</v>
      </c>
      <c r="AA79" s="282">
        <v>481</v>
      </c>
      <c r="AB79" s="282">
        <v>405</v>
      </c>
      <c r="AC79" s="282">
        <v>231</v>
      </c>
      <c r="AD79" s="282">
        <v>225</v>
      </c>
      <c r="AE79" s="282">
        <v>255</v>
      </c>
      <c r="AF79" s="282">
        <v>320</v>
      </c>
      <c r="AG79" s="282">
        <v>352</v>
      </c>
      <c r="AH79" s="282">
        <v>332</v>
      </c>
      <c r="AI79" s="282">
        <v>245</v>
      </c>
      <c r="AJ79" s="282">
        <v>396</v>
      </c>
      <c r="AK79" s="282">
        <v>335</v>
      </c>
      <c r="AL79" s="282">
        <v>197</v>
      </c>
      <c r="AM79" s="282">
        <v>252</v>
      </c>
      <c r="AN79" s="282">
        <v>540</v>
      </c>
      <c r="AO79" s="282">
        <v>170</v>
      </c>
      <c r="AP79" s="282">
        <v>256</v>
      </c>
      <c r="AQ79" s="282">
        <v>225</v>
      </c>
      <c r="AR79" s="283">
        <v>551</v>
      </c>
      <c r="AS79" s="241">
        <v>539</v>
      </c>
      <c r="AT79" s="42">
        <v>568</v>
      </c>
    </row>
    <row r="80" spans="1:65" s="42" customFormat="1" ht="15" customHeight="1">
      <c r="A80" s="254" t="s">
        <v>107</v>
      </c>
      <c r="B80" s="263">
        <f t="shared" si="373"/>
        <v>11483</v>
      </c>
      <c r="C80" s="265">
        <f t="shared" si="374"/>
        <v>3605</v>
      </c>
      <c r="D80" s="267">
        <f t="shared" si="375"/>
        <v>4512</v>
      </c>
      <c r="E80" s="267">
        <f t="shared" si="376"/>
        <v>3366</v>
      </c>
      <c r="F80" s="296">
        <v>392</v>
      </c>
      <c r="G80" s="282">
        <v>424</v>
      </c>
      <c r="H80" s="282">
        <v>317</v>
      </c>
      <c r="I80" s="282">
        <v>331</v>
      </c>
      <c r="J80" s="282">
        <v>324</v>
      </c>
      <c r="K80" s="282">
        <v>169</v>
      </c>
      <c r="L80" s="282">
        <v>175</v>
      </c>
      <c r="M80" s="282">
        <v>379</v>
      </c>
      <c r="N80" s="282">
        <v>260</v>
      </c>
      <c r="O80" s="282">
        <v>175</v>
      </c>
      <c r="P80" s="282">
        <v>176</v>
      </c>
      <c r="Q80" s="282">
        <v>285</v>
      </c>
      <c r="R80" s="282">
        <v>198</v>
      </c>
      <c r="S80" s="282">
        <v>432</v>
      </c>
      <c r="T80" s="282">
        <v>295</v>
      </c>
      <c r="U80" s="282">
        <v>189</v>
      </c>
      <c r="V80" s="282">
        <v>390</v>
      </c>
      <c r="W80" s="282">
        <v>146</v>
      </c>
      <c r="X80" s="282">
        <v>330</v>
      </c>
      <c r="Y80" s="282">
        <v>269</v>
      </c>
      <c r="Z80" s="282">
        <v>201</v>
      </c>
      <c r="AA80" s="282">
        <v>505</v>
      </c>
      <c r="AB80" s="282">
        <v>373</v>
      </c>
      <c r="AC80" s="282">
        <v>258</v>
      </c>
      <c r="AD80" s="282">
        <v>213</v>
      </c>
      <c r="AE80" s="282">
        <v>217</v>
      </c>
      <c r="AF80" s="282">
        <v>332</v>
      </c>
      <c r="AG80" s="282">
        <v>362</v>
      </c>
      <c r="AH80" s="282">
        <v>300</v>
      </c>
      <c r="AI80" s="282">
        <v>245</v>
      </c>
      <c r="AJ80" s="282">
        <v>369</v>
      </c>
      <c r="AK80" s="282">
        <v>327</v>
      </c>
      <c r="AL80" s="282">
        <v>173</v>
      </c>
      <c r="AM80" s="282">
        <v>250</v>
      </c>
      <c r="AN80" s="282">
        <v>487</v>
      </c>
      <c r="AO80" s="282">
        <v>147</v>
      </c>
      <c r="AP80" s="282">
        <v>279</v>
      </c>
      <c r="AQ80" s="282">
        <v>226</v>
      </c>
      <c r="AR80" s="283">
        <v>563</v>
      </c>
      <c r="AS80" s="241">
        <v>577</v>
      </c>
      <c r="AT80" s="42">
        <v>520</v>
      </c>
    </row>
    <row r="81" spans="1:65" s="43" customFormat="1" ht="15" customHeight="1">
      <c r="A81" s="254" t="s">
        <v>108</v>
      </c>
      <c r="B81" s="263">
        <f t="shared" si="373"/>
        <v>10550</v>
      </c>
      <c r="C81" s="265">
        <f t="shared" si="374"/>
        <v>3317</v>
      </c>
      <c r="D81" s="267">
        <f t="shared" si="375"/>
        <v>4076</v>
      </c>
      <c r="E81" s="267">
        <f t="shared" si="376"/>
        <v>3157</v>
      </c>
      <c r="F81" s="296">
        <v>366</v>
      </c>
      <c r="G81" s="282">
        <v>437</v>
      </c>
      <c r="H81" s="282">
        <v>264</v>
      </c>
      <c r="I81" s="282">
        <v>253</v>
      </c>
      <c r="J81" s="282">
        <v>305</v>
      </c>
      <c r="K81" s="282">
        <v>162</v>
      </c>
      <c r="L81" s="282">
        <v>157</v>
      </c>
      <c r="M81" s="282">
        <v>297</v>
      </c>
      <c r="N81" s="282">
        <v>281</v>
      </c>
      <c r="O81" s="282">
        <v>172</v>
      </c>
      <c r="P81" s="282">
        <v>155</v>
      </c>
      <c r="Q81" s="282">
        <v>272</v>
      </c>
      <c r="R81" s="282">
        <v>196</v>
      </c>
      <c r="S81" s="282">
        <v>346</v>
      </c>
      <c r="T81" s="282">
        <v>289</v>
      </c>
      <c r="U81" s="282">
        <v>173</v>
      </c>
      <c r="V81" s="282">
        <v>311</v>
      </c>
      <c r="W81" s="282">
        <v>129</v>
      </c>
      <c r="X81" s="282">
        <v>366</v>
      </c>
      <c r="Y81" s="282">
        <v>251</v>
      </c>
      <c r="Z81" s="282">
        <v>167</v>
      </c>
      <c r="AA81" s="282">
        <v>470</v>
      </c>
      <c r="AB81" s="282">
        <v>345</v>
      </c>
      <c r="AC81" s="282">
        <v>220</v>
      </c>
      <c r="AD81" s="282">
        <v>218</v>
      </c>
      <c r="AE81" s="282">
        <v>217</v>
      </c>
      <c r="AF81" s="282">
        <v>280</v>
      </c>
      <c r="AG81" s="282">
        <v>294</v>
      </c>
      <c r="AH81" s="282">
        <v>293</v>
      </c>
      <c r="AI81" s="282">
        <v>193</v>
      </c>
      <c r="AJ81" s="282">
        <v>340</v>
      </c>
      <c r="AK81" s="282">
        <v>294</v>
      </c>
      <c r="AL81" s="282">
        <v>170</v>
      </c>
      <c r="AM81" s="282">
        <v>219</v>
      </c>
      <c r="AN81" s="282">
        <v>471</v>
      </c>
      <c r="AO81" s="282">
        <v>167</v>
      </c>
      <c r="AP81" s="282">
        <v>291</v>
      </c>
      <c r="AQ81" s="282">
        <v>183</v>
      </c>
      <c r="AR81" s="283">
        <v>536</v>
      </c>
      <c r="AS81" s="242">
        <v>478</v>
      </c>
      <c r="AT81" s="43">
        <v>505</v>
      </c>
    </row>
    <row r="82" spans="1:65" s="41" customFormat="1" ht="15" customHeight="1">
      <c r="A82" s="253" t="s">
        <v>305</v>
      </c>
      <c r="B82" s="213">
        <f>SUM(C82:E82)</f>
        <v>80453</v>
      </c>
      <c r="C82" s="213">
        <f>SUM(C83:C92)</f>
        <v>22429</v>
      </c>
      <c r="D82" s="213">
        <f t="shared" ref="D82" si="377">SUM(D83:D92)</f>
        <v>31989</v>
      </c>
      <c r="E82" s="213">
        <f t="shared" ref="E82" si="378">SUM(E83:E92)</f>
        <v>26035</v>
      </c>
      <c r="F82" s="213">
        <f t="shared" ref="F82" si="379">SUM(F83:F92)</f>
        <v>2377</v>
      </c>
      <c r="G82" s="213">
        <f t="shared" ref="G82" si="380">SUM(G83:G92)</f>
        <v>2722</v>
      </c>
      <c r="H82" s="213">
        <f t="shared" ref="H82" si="381">SUM(H83:H92)</f>
        <v>1888</v>
      </c>
      <c r="I82" s="213">
        <f t="shared" ref="I82" si="382">SUM(I83:I92)</f>
        <v>2068</v>
      </c>
      <c r="J82" s="213">
        <f t="shared" ref="J82" si="383">SUM(J83:J92)</f>
        <v>1761</v>
      </c>
      <c r="K82" s="213">
        <f t="shared" ref="K82" si="384">SUM(K83:K92)</f>
        <v>1122</v>
      </c>
      <c r="L82" s="213">
        <f t="shared" ref="L82" si="385">SUM(L83:L92)</f>
        <v>1211</v>
      </c>
      <c r="M82" s="213">
        <f t="shared" ref="M82" si="386">SUM(M83:M92)</f>
        <v>2177</v>
      </c>
      <c r="N82" s="213">
        <f t="shared" ref="N82" si="387">SUM(N83:N92)</f>
        <v>1877</v>
      </c>
      <c r="O82" s="213">
        <f t="shared" ref="O82" si="388">SUM(O83:O92)</f>
        <v>1066</v>
      </c>
      <c r="P82" s="213">
        <f t="shared" ref="P82:Q82" si="389">SUM(P83:P92)</f>
        <v>1038</v>
      </c>
      <c r="Q82" s="213">
        <f t="shared" si="389"/>
        <v>1811</v>
      </c>
      <c r="R82" s="213">
        <f t="shared" ref="R82" si="390">SUM(R83:R92)</f>
        <v>1311</v>
      </c>
      <c r="S82" s="213">
        <f t="shared" ref="S82" si="391">SUM(S83:S92)</f>
        <v>2804</v>
      </c>
      <c r="T82" s="213">
        <f t="shared" ref="T82" si="392">SUM(T83:T92)</f>
        <v>1867</v>
      </c>
      <c r="U82" s="213">
        <f t="shared" ref="U82" si="393">SUM(U83:U92)</f>
        <v>1052</v>
      </c>
      <c r="V82" s="213">
        <f t="shared" ref="V82" si="394">SUM(V83:V92)</f>
        <v>2342</v>
      </c>
      <c r="W82" s="213">
        <f t="shared" ref="W82" si="395">SUM(W83:W92)</f>
        <v>993</v>
      </c>
      <c r="X82" s="213">
        <f t="shared" ref="X82" si="396">SUM(X83:X92)</f>
        <v>2570</v>
      </c>
      <c r="Y82" s="213">
        <f t="shared" ref="Y82" si="397">SUM(Y83:Y92)</f>
        <v>1927</v>
      </c>
      <c r="Z82" s="213">
        <f t="shared" ref="Z82" si="398">SUM(Z83:Z92)</f>
        <v>1167</v>
      </c>
      <c r="AA82" s="213">
        <f t="shared" ref="AA82" si="399">SUM(AA83:AA92)</f>
        <v>3809</v>
      </c>
      <c r="AB82" s="213">
        <f t="shared" ref="AB82" si="400">SUM(AB83:AB92)</f>
        <v>3133</v>
      </c>
      <c r="AC82" s="213">
        <f t="shared" ref="AC82" si="401">SUM(AC83:AC92)</f>
        <v>1856</v>
      </c>
      <c r="AD82" s="213">
        <f t="shared" ref="AD82" si="402">SUM(AD83:AD92)</f>
        <v>1646</v>
      </c>
      <c r="AE82" s="213">
        <f t="shared" ref="AE82" si="403">SUM(AE83:AE92)</f>
        <v>2013</v>
      </c>
      <c r="AF82" s="213">
        <f t="shared" ref="AF82" si="404">SUM(AF83:AF92)</f>
        <v>2038</v>
      </c>
      <c r="AG82" s="213">
        <f t="shared" ref="AG82" si="405">SUM(AG83:AG92)</f>
        <v>2772</v>
      </c>
      <c r="AH82" s="213">
        <f t="shared" ref="AH82" si="406">SUM(AH83:AH92)</f>
        <v>2313</v>
      </c>
      <c r="AI82" s="213">
        <f t="shared" ref="AI82" si="407">SUM(AI83:AI92)</f>
        <v>1761</v>
      </c>
      <c r="AJ82" s="213">
        <f t="shared" ref="AJ82" si="408">SUM(AJ83:AJ92)</f>
        <v>2963</v>
      </c>
      <c r="AK82" s="213">
        <f t="shared" ref="AK82" si="409">SUM(AK83:AK92)</f>
        <v>2123</v>
      </c>
      <c r="AL82" s="213">
        <f t="shared" ref="AL82" si="410">SUM(AL83:AL92)</f>
        <v>1205</v>
      </c>
      <c r="AM82" s="213">
        <f t="shared" ref="AM82" si="411">SUM(AM83:AM92)</f>
        <v>1815</v>
      </c>
      <c r="AN82" s="213">
        <f t="shared" ref="AN82" si="412">SUM(AN83:AN92)</f>
        <v>3495</v>
      </c>
      <c r="AO82" s="213">
        <f t="shared" ref="AO82" si="413">SUM(AO83:AO92)</f>
        <v>1360</v>
      </c>
      <c r="AP82" s="213">
        <f t="shared" ref="AP82" si="414">SUM(AP83:AP92)</f>
        <v>2538</v>
      </c>
      <c r="AQ82" s="213">
        <f t="shared" ref="AQ82" si="415">SUM(AQ83:AQ92)</f>
        <v>1684</v>
      </c>
      <c r="AR82" s="213">
        <f t="shared" ref="AR82" si="416">SUM(AR83:AR92)</f>
        <v>4778</v>
      </c>
      <c r="AS82" s="213">
        <f t="shared" ref="AS82" si="417">SUM(AS83:AS92)</f>
        <v>4552</v>
      </c>
      <c r="AT82" s="213">
        <f t="shared" ref="AT82" si="418">SUM(AT83:AT92)</f>
        <v>4459</v>
      </c>
      <c r="AU82" s="213">
        <f t="shared" ref="AU82" si="419">SUM(AU83:AU92)</f>
        <v>0</v>
      </c>
      <c r="AV82" s="213">
        <f t="shared" ref="AV82" si="420">SUM(AV83:AV92)</f>
        <v>0</v>
      </c>
      <c r="AW82" s="213">
        <f t="shared" ref="AW82" si="421">SUM(AW83:AW92)</f>
        <v>0</v>
      </c>
      <c r="AX82" s="213">
        <f t="shared" ref="AX82" si="422">SUM(AX83:AX92)</f>
        <v>0</v>
      </c>
      <c r="AY82" s="213">
        <f t="shared" ref="AY82" si="423">SUM(AY83:AY92)</f>
        <v>0</v>
      </c>
      <c r="AZ82" s="213">
        <f t="shared" ref="AZ82" si="424">SUM(AZ83:AZ92)</f>
        <v>0</v>
      </c>
      <c r="BA82" s="213">
        <f t="shared" ref="BA82" si="425">SUM(BA83:BA92)</f>
        <v>0</v>
      </c>
      <c r="BB82" s="213">
        <f t="shared" ref="BB82" si="426">SUM(BB83:BB92)</f>
        <v>0</v>
      </c>
      <c r="BC82" s="213">
        <f t="shared" ref="BC82" si="427">SUM(BC83:BC92)</f>
        <v>0</v>
      </c>
      <c r="BD82" s="213">
        <f t="shared" ref="BD82" si="428">SUM(BD83:BD92)</f>
        <v>0</v>
      </c>
      <c r="BE82" s="213">
        <f t="shared" ref="BE82" si="429">SUM(BE83:BE92)</f>
        <v>0</v>
      </c>
      <c r="BF82" s="213">
        <f t="shared" ref="BF82" si="430">SUM(BF83:BF92)</f>
        <v>0</v>
      </c>
      <c r="BG82" s="213">
        <f t="shared" ref="BG82" si="431">SUM(BG83:BG92)</f>
        <v>0</v>
      </c>
      <c r="BH82" s="213">
        <f t="shared" ref="BH82" si="432">SUM(BH83:BH92)</f>
        <v>0</v>
      </c>
      <c r="BI82" s="213">
        <f t="shared" ref="BI82" si="433">SUM(BI83:BI92)</f>
        <v>0</v>
      </c>
      <c r="BJ82" s="213">
        <f t="shared" ref="BJ82" si="434">SUM(BJ83:BJ92)</f>
        <v>0</v>
      </c>
      <c r="BK82" s="213">
        <f t="shared" ref="BK82" si="435">SUM(BK83:BK92)</f>
        <v>0</v>
      </c>
      <c r="BL82" s="213">
        <f t="shared" ref="BL82" si="436">SUM(BL83:BL92)</f>
        <v>0</v>
      </c>
      <c r="BM82" s="213">
        <f t="shared" ref="BM82" si="437">SUM(BM83:BM92)</f>
        <v>0</v>
      </c>
    </row>
    <row r="83" spans="1:65" s="43" customFormat="1" ht="15" customHeight="1">
      <c r="A83" s="254" t="s">
        <v>142</v>
      </c>
      <c r="B83" s="263">
        <f>SUM(C83:E83)</f>
        <v>10386</v>
      </c>
      <c r="C83" s="265">
        <f>SUM(F83:R83)</f>
        <v>3178</v>
      </c>
      <c r="D83" s="267">
        <f>SUM(S83:AG83)</f>
        <v>4102</v>
      </c>
      <c r="E83" s="267">
        <f>SUM(AH83:AR83)</f>
        <v>3106</v>
      </c>
      <c r="F83" s="296">
        <v>323</v>
      </c>
      <c r="G83" s="282">
        <v>413</v>
      </c>
      <c r="H83" s="282">
        <v>280</v>
      </c>
      <c r="I83" s="282">
        <v>287</v>
      </c>
      <c r="J83" s="282">
        <v>262</v>
      </c>
      <c r="K83" s="282">
        <v>157</v>
      </c>
      <c r="L83" s="282">
        <v>177</v>
      </c>
      <c r="M83" s="282">
        <v>310</v>
      </c>
      <c r="N83" s="282">
        <v>223</v>
      </c>
      <c r="O83" s="282">
        <v>148</v>
      </c>
      <c r="P83" s="282">
        <v>141</v>
      </c>
      <c r="Q83" s="282">
        <v>273</v>
      </c>
      <c r="R83" s="282">
        <v>184</v>
      </c>
      <c r="S83" s="282">
        <v>356</v>
      </c>
      <c r="T83" s="282">
        <v>283</v>
      </c>
      <c r="U83" s="282">
        <v>139</v>
      </c>
      <c r="V83" s="282">
        <v>335</v>
      </c>
      <c r="W83" s="282">
        <v>127</v>
      </c>
      <c r="X83" s="282">
        <v>308</v>
      </c>
      <c r="Y83" s="282">
        <v>261</v>
      </c>
      <c r="Z83" s="282">
        <v>184</v>
      </c>
      <c r="AA83" s="282">
        <v>451</v>
      </c>
      <c r="AB83" s="282">
        <v>385</v>
      </c>
      <c r="AC83" s="282">
        <v>236</v>
      </c>
      <c r="AD83" s="282">
        <v>193</v>
      </c>
      <c r="AE83" s="282">
        <v>227</v>
      </c>
      <c r="AF83" s="282">
        <v>301</v>
      </c>
      <c r="AG83" s="282">
        <v>316</v>
      </c>
      <c r="AH83" s="282">
        <v>297</v>
      </c>
      <c r="AI83" s="282">
        <v>199</v>
      </c>
      <c r="AJ83" s="282">
        <v>326</v>
      </c>
      <c r="AK83" s="282">
        <v>268</v>
      </c>
      <c r="AL83" s="282">
        <v>139</v>
      </c>
      <c r="AM83" s="282">
        <v>241</v>
      </c>
      <c r="AN83" s="282">
        <v>470</v>
      </c>
      <c r="AO83" s="282">
        <v>131</v>
      </c>
      <c r="AP83" s="282">
        <v>283</v>
      </c>
      <c r="AQ83" s="282">
        <v>214</v>
      </c>
      <c r="AR83" s="283">
        <v>538</v>
      </c>
      <c r="AS83" s="242">
        <v>528</v>
      </c>
      <c r="AT83" s="43">
        <v>560</v>
      </c>
    </row>
    <row r="84" spans="1:65" s="43" customFormat="1" ht="15" customHeight="1">
      <c r="A84" s="254" t="s">
        <v>109</v>
      </c>
      <c r="B84" s="263">
        <f t="shared" ref="B84:B92" si="438">SUM(C84:E84)</f>
        <v>10374</v>
      </c>
      <c r="C84" s="265">
        <f t="shared" ref="C84:C92" si="439">SUM(F84:R84)</f>
        <v>3147</v>
      </c>
      <c r="D84" s="267">
        <f t="shared" ref="D84:D92" si="440">SUM(S84:AG84)</f>
        <v>4091</v>
      </c>
      <c r="E84" s="267">
        <f t="shared" ref="E84:E92" si="441">SUM(AH84:AR84)</f>
        <v>3136</v>
      </c>
      <c r="F84" s="296">
        <v>329</v>
      </c>
      <c r="G84" s="282">
        <v>390</v>
      </c>
      <c r="H84" s="282">
        <v>270</v>
      </c>
      <c r="I84" s="282">
        <v>253</v>
      </c>
      <c r="J84" s="282">
        <v>280</v>
      </c>
      <c r="K84" s="282">
        <v>141</v>
      </c>
      <c r="L84" s="282">
        <v>174</v>
      </c>
      <c r="M84" s="282">
        <v>304</v>
      </c>
      <c r="N84" s="282">
        <v>265</v>
      </c>
      <c r="O84" s="282">
        <v>157</v>
      </c>
      <c r="P84" s="282">
        <v>151</v>
      </c>
      <c r="Q84" s="282">
        <v>247</v>
      </c>
      <c r="R84" s="282">
        <v>186</v>
      </c>
      <c r="S84" s="282">
        <v>399</v>
      </c>
      <c r="T84" s="282">
        <v>277</v>
      </c>
      <c r="U84" s="282">
        <v>169</v>
      </c>
      <c r="V84" s="282">
        <v>281</v>
      </c>
      <c r="W84" s="282">
        <v>119</v>
      </c>
      <c r="X84" s="282">
        <v>340</v>
      </c>
      <c r="Y84" s="282">
        <v>286</v>
      </c>
      <c r="Z84" s="282">
        <v>165</v>
      </c>
      <c r="AA84" s="282">
        <v>450</v>
      </c>
      <c r="AB84" s="282">
        <v>367</v>
      </c>
      <c r="AC84" s="282">
        <v>231</v>
      </c>
      <c r="AD84" s="282">
        <v>210</v>
      </c>
      <c r="AE84" s="282">
        <v>219</v>
      </c>
      <c r="AF84" s="282">
        <v>267</v>
      </c>
      <c r="AG84" s="282">
        <v>311</v>
      </c>
      <c r="AH84" s="282">
        <v>304</v>
      </c>
      <c r="AI84" s="282">
        <v>195</v>
      </c>
      <c r="AJ84" s="282">
        <v>358</v>
      </c>
      <c r="AK84" s="282">
        <v>255</v>
      </c>
      <c r="AL84" s="282">
        <v>151</v>
      </c>
      <c r="AM84" s="282">
        <v>205</v>
      </c>
      <c r="AN84" s="282">
        <v>474</v>
      </c>
      <c r="AO84" s="282">
        <v>172</v>
      </c>
      <c r="AP84" s="282">
        <v>321</v>
      </c>
      <c r="AQ84" s="282">
        <v>195</v>
      </c>
      <c r="AR84" s="283">
        <v>506</v>
      </c>
      <c r="AS84" s="242">
        <v>550</v>
      </c>
      <c r="AT84" s="43">
        <v>416</v>
      </c>
    </row>
    <row r="85" spans="1:65" s="43" customFormat="1" ht="15" customHeight="1">
      <c r="A85" s="254" t="s">
        <v>110</v>
      </c>
      <c r="B85" s="263">
        <f t="shared" si="438"/>
        <v>8480</v>
      </c>
      <c r="C85" s="265">
        <f t="shared" si="439"/>
        <v>2513</v>
      </c>
      <c r="D85" s="267">
        <f t="shared" si="440"/>
        <v>3245</v>
      </c>
      <c r="E85" s="267">
        <f t="shared" si="441"/>
        <v>2722</v>
      </c>
      <c r="F85" s="296">
        <v>257</v>
      </c>
      <c r="G85" s="282">
        <v>298</v>
      </c>
      <c r="H85" s="282">
        <v>229</v>
      </c>
      <c r="I85" s="282">
        <v>235</v>
      </c>
      <c r="J85" s="282">
        <v>207</v>
      </c>
      <c r="K85" s="282">
        <v>139</v>
      </c>
      <c r="L85" s="282">
        <v>141</v>
      </c>
      <c r="M85" s="282">
        <v>232</v>
      </c>
      <c r="N85" s="282">
        <v>195</v>
      </c>
      <c r="O85" s="282">
        <v>111</v>
      </c>
      <c r="P85" s="282">
        <v>102</v>
      </c>
      <c r="Q85" s="282">
        <v>219</v>
      </c>
      <c r="R85" s="282">
        <v>148</v>
      </c>
      <c r="S85" s="282">
        <v>289</v>
      </c>
      <c r="T85" s="282">
        <v>209</v>
      </c>
      <c r="U85" s="282">
        <v>121</v>
      </c>
      <c r="V85" s="282">
        <v>216</v>
      </c>
      <c r="W85" s="282">
        <v>98</v>
      </c>
      <c r="X85" s="282">
        <v>238</v>
      </c>
      <c r="Y85" s="282">
        <v>222</v>
      </c>
      <c r="Z85" s="282">
        <v>112</v>
      </c>
      <c r="AA85" s="282">
        <v>380</v>
      </c>
      <c r="AB85" s="282">
        <v>332</v>
      </c>
      <c r="AC85" s="282">
        <v>184</v>
      </c>
      <c r="AD85" s="282">
        <v>172</v>
      </c>
      <c r="AE85" s="282">
        <v>195</v>
      </c>
      <c r="AF85" s="282">
        <v>222</v>
      </c>
      <c r="AG85" s="282">
        <v>255</v>
      </c>
      <c r="AH85" s="282">
        <v>263</v>
      </c>
      <c r="AI85" s="282">
        <v>183</v>
      </c>
      <c r="AJ85" s="282">
        <v>303</v>
      </c>
      <c r="AK85" s="282">
        <v>224</v>
      </c>
      <c r="AL85" s="282">
        <v>125</v>
      </c>
      <c r="AM85" s="282">
        <v>193</v>
      </c>
      <c r="AN85" s="282">
        <v>364</v>
      </c>
      <c r="AO85" s="282">
        <v>150</v>
      </c>
      <c r="AP85" s="282">
        <v>261</v>
      </c>
      <c r="AQ85" s="282">
        <v>189</v>
      </c>
      <c r="AR85" s="283">
        <v>467</v>
      </c>
      <c r="AS85" s="242">
        <v>389</v>
      </c>
      <c r="AT85" s="43">
        <v>468</v>
      </c>
    </row>
    <row r="86" spans="1:65" s="43" customFormat="1" ht="15" customHeight="1">
      <c r="A86" s="254" t="s">
        <v>111</v>
      </c>
      <c r="B86" s="263">
        <f t="shared" si="438"/>
        <v>9048</v>
      </c>
      <c r="C86" s="265">
        <f t="shared" si="439"/>
        <v>2654</v>
      </c>
      <c r="D86" s="267">
        <f t="shared" si="440"/>
        <v>3578</v>
      </c>
      <c r="E86" s="267">
        <f t="shared" si="441"/>
        <v>2816</v>
      </c>
      <c r="F86" s="296">
        <v>264</v>
      </c>
      <c r="G86" s="282">
        <v>323</v>
      </c>
      <c r="H86" s="282">
        <v>197</v>
      </c>
      <c r="I86" s="282">
        <v>253</v>
      </c>
      <c r="J86" s="282">
        <v>240</v>
      </c>
      <c r="K86" s="282">
        <v>155</v>
      </c>
      <c r="L86" s="282">
        <v>159</v>
      </c>
      <c r="M86" s="282">
        <v>236</v>
      </c>
      <c r="N86" s="282">
        <v>232</v>
      </c>
      <c r="O86" s="282">
        <v>138</v>
      </c>
      <c r="P86" s="282">
        <v>113</v>
      </c>
      <c r="Q86" s="282">
        <v>198</v>
      </c>
      <c r="R86" s="282">
        <v>146</v>
      </c>
      <c r="S86" s="282">
        <v>279</v>
      </c>
      <c r="T86" s="282">
        <v>211</v>
      </c>
      <c r="U86" s="282">
        <v>115</v>
      </c>
      <c r="V86" s="282">
        <v>273</v>
      </c>
      <c r="W86" s="282">
        <v>102</v>
      </c>
      <c r="X86" s="282">
        <v>301</v>
      </c>
      <c r="Y86" s="282">
        <v>218</v>
      </c>
      <c r="Z86" s="282">
        <v>139</v>
      </c>
      <c r="AA86" s="282">
        <v>467</v>
      </c>
      <c r="AB86" s="282">
        <v>351</v>
      </c>
      <c r="AC86" s="282">
        <v>219</v>
      </c>
      <c r="AD86" s="282">
        <v>188</v>
      </c>
      <c r="AE86" s="282">
        <v>200</v>
      </c>
      <c r="AF86" s="282">
        <v>234</v>
      </c>
      <c r="AG86" s="282">
        <v>281</v>
      </c>
      <c r="AH86" s="282">
        <v>240</v>
      </c>
      <c r="AI86" s="282">
        <v>198</v>
      </c>
      <c r="AJ86" s="282">
        <v>298</v>
      </c>
      <c r="AK86" s="282">
        <v>231</v>
      </c>
      <c r="AL86" s="282">
        <v>139</v>
      </c>
      <c r="AM86" s="282">
        <v>204</v>
      </c>
      <c r="AN86" s="282">
        <v>404</v>
      </c>
      <c r="AO86" s="282">
        <v>133</v>
      </c>
      <c r="AP86" s="282">
        <v>247</v>
      </c>
      <c r="AQ86" s="282">
        <v>218</v>
      </c>
      <c r="AR86" s="283">
        <v>504</v>
      </c>
      <c r="AS86" s="242">
        <v>490</v>
      </c>
      <c r="AT86" s="43">
        <v>484</v>
      </c>
    </row>
    <row r="87" spans="1:65" s="43" customFormat="1" ht="15" customHeight="1">
      <c r="A87" s="254" t="s">
        <v>112</v>
      </c>
      <c r="B87" s="263">
        <f t="shared" si="438"/>
        <v>7214</v>
      </c>
      <c r="C87" s="265">
        <f t="shared" si="439"/>
        <v>2121</v>
      </c>
      <c r="D87" s="267">
        <f t="shared" si="440"/>
        <v>2826</v>
      </c>
      <c r="E87" s="267">
        <f t="shared" si="441"/>
        <v>2267</v>
      </c>
      <c r="F87" s="296">
        <v>248</v>
      </c>
      <c r="G87" s="282">
        <v>250</v>
      </c>
      <c r="H87" s="282">
        <v>175</v>
      </c>
      <c r="I87" s="282">
        <v>206</v>
      </c>
      <c r="J87" s="282">
        <v>143</v>
      </c>
      <c r="K87" s="282">
        <v>98</v>
      </c>
      <c r="L87" s="282">
        <v>113</v>
      </c>
      <c r="M87" s="282">
        <v>198</v>
      </c>
      <c r="N87" s="282">
        <v>192</v>
      </c>
      <c r="O87" s="282">
        <v>101</v>
      </c>
      <c r="P87" s="282">
        <v>109</v>
      </c>
      <c r="Q87" s="282">
        <v>155</v>
      </c>
      <c r="R87" s="282">
        <v>133</v>
      </c>
      <c r="S87" s="282">
        <v>246</v>
      </c>
      <c r="T87" s="282">
        <v>159</v>
      </c>
      <c r="U87" s="282">
        <v>90</v>
      </c>
      <c r="V87" s="282">
        <v>209</v>
      </c>
      <c r="W87" s="282">
        <v>89</v>
      </c>
      <c r="X87" s="282">
        <v>218</v>
      </c>
      <c r="Y87" s="282">
        <v>187</v>
      </c>
      <c r="Z87" s="282">
        <v>104</v>
      </c>
      <c r="AA87" s="282">
        <v>337</v>
      </c>
      <c r="AB87" s="282">
        <v>277</v>
      </c>
      <c r="AC87" s="282">
        <v>143</v>
      </c>
      <c r="AD87" s="282">
        <v>138</v>
      </c>
      <c r="AE87" s="282">
        <v>196</v>
      </c>
      <c r="AF87" s="282">
        <v>164</v>
      </c>
      <c r="AG87" s="282">
        <v>269</v>
      </c>
      <c r="AH87" s="282">
        <v>164</v>
      </c>
      <c r="AI87" s="282">
        <v>144</v>
      </c>
      <c r="AJ87" s="282">
        <v>261</v>
      </c>
      <c r="AK87" s="282">
        <v>188</v>
      </c>
      <c r="AL87" s="282">
        <v>116</v>
      </c>
      <c r="AM87" s="282">
        <v>182</v>
      </c>
      <c r="AN87" s="282">
        <v>299</v>
      </c>
      <c r="AO87" s="282">
        <v>111</v>
      </c>
      <c r="AP87" s="282">
        <v>215</v>
      </c>
      <c r="AQ87" s="282">
        <v>143</v>
      </c>
      <c r="AR87" s="283">
        <v>444</v>
      </c>
      <c r="AS87" s="242">
        <v>476</v>
      </c>
      <c r="AT87" s="43">
        <v>508</v>
      </c>
    </row>
    <row r="88" spans="1:65" s="42" customFormat="1" ht="15" customHeight="1">
      <c r="A88" s="254" t="s">
        <v>113</v>
      </c>
      <c r="B88" s="263">
        <f t="shared" si="438"/>
        <v>6588</v>
      </c>
      <c r="C88" s="265">
        <f t="shared" si="439"/>
        <v>1740</v>
      </c>
      <c r="D88" s="267">
        <f t="shared" si="440"/>
        <v>2641</v>
      </c>
      <c r="E88" s="267">
        <f t="shared" si="441"/>
        <v>2207</v>
      </c>
      <c r="F88" s="296">
        <v>184</v>
      </c>
      <c r="G88" s="282">
        <v>205</v>
      </c>
      <c r="H88" s="282">
        <v>144</v>
      </c>
      <c r="I88" s="282">
        <v>147</v>
      </c>
      <c r="J88" s="282">
        <v>126</v>
      </c>
      <c r="K88" s="282">
        <v>93</v>
      </c>
      <c r="L88" s="282">
        <v>82</v>
      </c>
      <c r="M88" s="282">
        <v>193</v>
      </c>
      <c r="N88" s="282">
        <v>148</v>
      </c>
      <c r="O88" s="282">
        <v>68</v>
      </c>
      <c r="P88" s="282">
        <v>82</v>
      </c>
      <c r="Q88" s="282">
        <v>161</v>
      </c>
      <c r="R88" s="282">
        <v>107</v>
      </c>
      <c r="S88" s="282">
        <v>258</v>
      </c>
      <c r="T88" s="282">
        <v>154</v>
      </c>
      <c r="U88" s="282">
        <v>80</v>
      </c>
      <c r="V88" s="282">
        <v>184</v>
      </c>
      <c r="W88" s="282">
        <v>75</v>
      </c>
      <c r="X88" s="282">
        <v>222</v>
      </c>
      <c r="Y88" s="282">
        <v>146</v>
      </c>
      <c r="Z88" s="282">
        <v>101</v>
      </c>
      <c r="AA88" s="282">
        <v>325</v>
      </c>
      <c r="AB88" s="282">
        <v>266</v>
      </c>
      <c r="AC88" s="282">
        <v>145</v>
      </c>
      <c r="AD88" s="282">
        <v>118</v>
      </c>
      <c r="AE88" s="282">
        <v>152</v>
      </c>
      <c r="AF88" s="282">
        <v>169</v>
      </c>
      <c r="AG88" s="282">
        <v>246</v>
      </c>
      <c r="AH88" s="282">
        <v>191</v>
      </c>
      <c r="AI88" s="282">
        <v>155</v>
      </c>
      <c r="AJ88" s="282">
        <v>251</v>
      </c>
      <c r="AK88" s="282">
        <v>175</v>
      </c>
      <c r="AL88" s="282">
        <v>98</v>
      </c>
      <c r="AM88" s="282">
        <v>133</v>
      </c>
      <c r="AN88" s="282">
        <v>278</v>
      </c>
      <c r="AO88" s="282">
        <v>129</v>
      </c>
      <c r="AP88" s="282">
        <v>201</v>
      </c>
      <c r="AQ88" s="282">
        <v>138</v>
      </c>
      <c r="AR88" s="283">
        <v>458</v>
      </c>
      <c r="AS88" s="241">
        <v>501</v>
      </c>
      <c r="AT88" s="42">
        <v>484</v>
      </c>
    </row>
    <row r="89" spans="1:65" s="43" customFormat="1" ht="15" customHeight="1">
      <c r="A89" s="254" t="s">
        <v>114</v>
      </c>
      <c r="B89" s="263">
        <f t="shared" si="438"/>
        <v>7091</v>
      </c>
      <c r="C89" s="265">
        <f t="shared" si="439"/>
        <v>1871</v>
      </c>
      <c r="D89" s="267">
        <f t="shared" si="440"/>
        <v>2801</v>
      </c>
      <c r="E89" s="267">
        <f t="shared" si="441"/>
        <v>2419</v>
      </c>
      <c r="F89" s="296">
        <v>194</v>
      </c>
      <c r="G89" s="282">
        <v>239</v>
      </c>
      <c r="H89" s="282">
        <v>172</v>
      </c>
      <c r="I89" s="282">
        <v>175</v>
      </c>
      <c r="J89" s="282">
        <v>143</v>
      </c>
      <c r="K89" s="282">
        <v>80</v>
      </c>
      <c r="L89" s="282">
        <v>78</v>
      </c>
      <c r="M89" s="282">
        <v>178</v>
      </c>
      <c r="N89" s="282">
        <v>180</v>
      </c>
      <c r="O89" s="282">
        <v>83</v>
      </c>
      <c r="P89" s="282">
        <v>99</v>
      </c>
      <c r="Q89" s="282">
        <v>150</v>
      </c>
      <c r="R89" s="282">
        <v>100</v>
      </c>
      <c r="S89" s="282">
        <v>239</v>
      </c>
      <c r="T89" s="282">
        <v>155</v>
      </c>
      <c r="U89" s="282">
        <v>85</v>
      </c>
      <c r="V89" s="282">
        <v>207</v>
      </c>
      <c r="W89" s="282">
        <v>100</v>
      </c>
      <c r="X89" s="282">
        <v>236</v>
      </c>
      <c r="Y89" s="282">
        <v>137</v>
      </c>
      <c r="Z89" s="282">
        <v>83</v>
      </c>
      <c r="AA89" s="282">
        <v>332</v>
      </c>
      <c r="AB89" s="282">
        <v>277</v>
      </c>
      <c r="AC89" s="282">
        <v>165</v>
      </c>
      <c r="AD89" s="282">
        <v>146</v>
      </c>
      <c r="AE89" s="282">
        <v>197</v>
      </c>
      <c r="AF89" s="282">
        <v>178</v>
      </c>
      <c r="AG89" s="282">
        <v>264</v>
      </c>
      <c r="AH89" s="282">
        <v>201</v>
      </c>
      <c r="AI89" s="282">
        <v>165</v>
      </c>
      <c r="AJ89" s="282">
        <v>294</v>
      </c>
      <c r="AK89" s="282">
        <v>194</v>
      </c>
      <c r="AL89" s="282">
        <v>109</v>
      </c>
      <c r="AM89" s="282">
        <v>140</v>
      </c>
      <c r="AN89" s="282">
        <v>302</v>
      </c>
      <c r="AO89" s="282">
        <v>132</v>
      </c>
      <c r="AP89" s="282">
        <v>277</v>
      </c>
      <c r="AQ89" s="282">
        <v>131</v>
      </c>
      <c r="AR89" s="283">
        <v>474</v>
      </c>
      <c r="AS89" s="242">
        <v>478</v>
      </c>
      <c r="AT89" s="43">
        <v>467</v>
      </c>
    </row>
    <row r="90" spans="1:65" s="43" customFormat="1" ht="15" customHeight="1">
      <c r="A90" s="254" t="s">
        <v>115</v>
      </c>
      <c r="B90" s="263">
        <f t="shared" si="438"/>
        <v>6929</v>
      </c>
      <c r="C90" s="265">
        <f t="shared" si="439"/>
        <v>1744</v>
      </c>
      <c r="D90" s="267">
        <f t="shared" si="440"/>
        <v>2743</v>
      </c>
      <c r="E90" s="267">
        <f t="shared" si="441"/>
        <v>2442</v>
      </c>
      <c r="F90" s="296">
        <v>198</v>
      </c>
      <c r="G90" s="282">
        <v>198</v>
      </c>
      <c r="H90" s="282">
        <v>137</v>
      </c>
      <c r="I90" s="282">
        <v>175</v>
      </c>
      <c r="J90" s="282">
        <v>111</v>
      </c>
      <c r="K90" s="282">
        <v>92</v>
      </c>
      <c r="L90" s="282">
        <v>104</v>
      </c>
      <c r="M90" s="282">
        <v>179</v>
      </c>
      <c r="N90" s="282">
        <v>132</v>
      </c>
      <c r="O90" s="282">
        <v>84</v>
      </c>
      <c r="P90" s="282">
        <v>89</v>
      </c>
      <c r="Q90" s="282">
        <v>134</v>
      </c>
      <c r="R90" s="282">
        <v>111</v>
      </c>
      <c r="S90" s="282">
        <v>239</v>
      </c>
      <c r="T90" s="282">
        <v>131</v>
      </c>
      <c r="U90" s="282">
        <v>74</v>
      </c>
      <c r="V90" s="282">
        <v>205</v>
      </c>
      <c r="W90" s="282">
        <v>81</v>
      </c>
      <c r="X90" s="282">
        <v>236</v>
      </c>
      <c r="Y90" s="282">
        <v>147</v>
      </c>
      <c r="Z90" s="282">
        <v>93</v>
      </c>
      <c r="AA90" s="282">
        <v>338</v>
      </c>
      <c r="AB90" s="282">
        <v>286</v>
      </c>
      <c r="AC90" s="282">
        <v>179</v>
      </c>
      <c r="AD90" s="282">
        <v>152</v>
      </c>
      <c r="AE90" s="282">
        <v>189</v>
      </c>
      <c r="AF90" s="282">
        <v>150</v>
      </c>
      <c r="AG90" s="282">
        <v>243</v>
      </c>
      <c r="AH90" s="282">
        <v>201</v>
      </c>
      <c r="AI90" s="282">
        <v>182</v>
      </c>
      <c r="AJ90" s="282">
        <v>285</v>
      </c>
      <c r="AK90" s="282">
        <v>199</v>
      </c>
      <c r="AL90" s="282">
        <v>102</v>
      </c>
      <c r="AM90" s="282">
        <v>168</v>
      </c>
      <c r="AN90" s="282">
        <v>282</v>
      </c>
      <c r="AO90" s="282">
        <v>138</v>
      </c>
      <c r="AP90" s="282">
        <v>249</v>
      </c>
      <c r="AQ90" s="282">
        <v>170</v>
      </c>
      <c r="AR90" s="283">
        <v>466</v>
      </c>
      <c r="AS90" s="242">
        <v>420</v>
      </c>
      <c r="AT90" s="43">
        <v>392</v>
      </c>
    </row>
    <row r="91" spans="1:65" s="43" customFormat="1" ht="15" customHeight="1">
      <c r="A91" s="254" t="s">
        <v>116</v>
      </c>
      <c r="B91" s="263">
        <f t="shared" si="438"/>
        <v>7273</v>
      </c>
      <c r="C91" s="265">
        <f t="shared" si="439"/>
        <v>1824</v>
      </c>
      <c r="D91" s="267">
        <f t="shared" si="440"/>
        <v>2992</v>
      </c>
      <c r="E91" s="267">
        <f t="shared" si="441"/>
        <v>2457</v>
      </c>
      <c r="F91" s="296">
        <v>202</v>
      </c>
      <c r="G91" s="282">
        <v>212</v>
      </c>
      <c r="H91" s="282">
        <v>145</v>
      </c>
      <c r="I91" s="282">
        <v>176</v>
      </c>
      <c r="J91" s="282">
        <v>132</v>
      </c>
      <c r="K91" s="282">
        <v>87</v>
      </c>
      <c r="L91" s="282">
        <v>95</v>
      </c>
      <c r="M91" s="282">
        <v>182</v>
      </c>
      <c r="N91" s="282">
        <v>157</v>
      </c>
      <c r="O91" s="282">
        <v>93</v>
      </c>
      <c r="P91" s="282">
        <v>84</v>
      </c>
      <c r="Q91" s="282">
        <v>137</v>
      </c>
      <c r="R91" s="282">
        <v>122</v>
      </c>
      <c r="S91" s="282">
        <v>267</v>
      </c>
      <c r="T91" s="282">
        <v>134</v>
      </c>
      <c r="U91" s="282">
        <v>94</v>
      </c>
      <c r="V91" s="282">
        <v>210</v>
      </c>
      <c r="W91" s="282">
        <v>98</v>
      </c>
      <c r="X91" s="282">
        <v>240</v>
      </c>
      <c r="Y91" s="282">
        <v>164</v>
      </c>
      <c r="Z91" s="282">
        <v>92</v>
      </c>
      <c r="AA91" s="282">
        <v>361</v>
      </c>
      <c r="AB91" s="282">
        <v>312</v>
      </c>
      <c r="AC91" s="282">
        <v>164</v>
      </c>
      <c r="AD91" s="282">
        <v>159</v>
      </c>
      <c r="AE91" s="282">
        <v>201</v>
      </c>
      <c r="AF91" s="282">
        <v>187</v>
      </c>
      <c r="AG91" s="282">
        <v>309</v>
      </c>
      <c r="AH91" s="282">
        <v>218</v>
      </c>
      <c r="AI91" s="282">
        <v>185</v>
      </c>
      <c r="AJ91" s="282">
        <v>284</v>
      </c>
      <c r="AK91" s="282">
        <v>189</v>
      </c>
      <c r="AL91" s="282">
        <v>113</v>
      </c>
      <c r="AM91" s="282">
        <v>165</v>
      </c>
      <c r="AN91" s="282">
        <v>333</v>
      </c>
      <c r="AO91" s="282">
        <v>129</v>
      </c>
      <c r="AP91" s="282">
        <v>246</v>
      </c>
      <c r="AQ91" s="282">
        <v>149</v>
      </c>
      <c r="AR91" s="283">
        <v>446</v>
      </c>
      <c r="AS91" s="242">
        <v>389</v>
      </c>
      <c r="AT91" s="43">
        <v>330</v>
      </c>
    </row>
    <row r="92" spans="1:65" s="43" customFormat="1" ht="15" customHeight="1">
      <c r="A92" s="254" t="s">
        <v>117</v>
      </c>
      <c r="B92" s="263">
        <f t="shared" si="438"/>
        <v>7070</v>
      </c>
      <c r="C92" s="265">
        <f t="shared" si="439"/>
        <v>1637</v>
      </c>
      <c r="D92" s="267">
        <f t="shared" si="440"/>
        <v>2970</v>
      </c>
      <c r="E92" s="267">
        <f t="shared" si="441"/>
        <v>2463</v>
      </c>
      <c r="F92" s="296">
        <v>178</v>
      </c>
      <c r="G92" s="282">
        <v>194</v>
      </c>
      <c r="H92" s="282">
        <v>139</v>
      </c>
      <c r="I92" s="282">
        <v>161</v>
      </c>
      <c r="J92" s="282">
        <v>117</v>
      </c>
      <c r="K92" s="282">
        <v>80</v>
      </c>
      <c r="L92" s="282">
        <v>88</v>
      </c>
      <c r="M92" s="282">
        <v>165</v>
      </c>
      <c r="N92" s="282">
        <v>153</v>
      </c>
      <c r="O92" s="282">
        <v>83</v>
      </c>
      <c r="P92" s="282">
        <v>68</v>
      </c>
      <c r="Q92" s="282">
        <v>137</v>
      </c>
      <c r="R92" s="282">
        <v>74</v>
      </c>
      <c r="S92" s="282">
        <v>232</v>
      </c>
      <c r="T92" s="282">
        <v>154</v>
      </c>
      <c r="U92" s="282">
        <v>85</v>
      </c>
      <c r="V92" s="282">
        <v>222</v>
      </c>
      <c r="W92" s="282">
        <v>104</v>
      </c>
      <c r="X92" s="282">
        <v>231</v>
      </c>
      <c r="Y92" s="282">
        <v>159</v>
      </c>
      <c r="Z92" s="282">
        <v>94</v>
      </c>
      <c r="AA92" s="282">
        <v>368</v>
      </c>
      <c r="AB92" s="282">
        <v>280</v>
      </c>
      <c r="AC92" s="282">
        <v>190</v>
      </c>
      <c r="AD92" s="282">
        <v>170</v>
      </c>
      <c r="AE92" s="282">
        <v>237</v>
      </c>
      <c r="AF92" s="282">
        <v>166</v>
      </c>
      <c r="AG92" s="282">
        <v>278</v>
      </c>
      <c r="AH92" s="282">
        <v>234</v>
      </c>
      <c r="AI92" s="282">
        <v>155</v>
      </c>
      <c r="AJ92" s="282">
        <v>303</v>
      </c>
      <c r="AK92" s="282">
        <v>200</v>
      </c>
      <c r="AL92" s="282">
        <v>113</v>
      </c>
      <c r="AM92" s="282">
        <v>184</v>
      </c>
      <c r="AN92" s="282">
        <v>289</v>
      </c>
      <c r="AO92" s="282">
        <v>135</v>
      </c>
      <c r="AP92" s="282">
        <v>238</v>
      </c>
      <c r="AQ92" s="282">
        <v>137</v>
      </c>
      <c r="AR92" s="283">
        <v>475</v>
      </c>
      <c r="AS92" s="242">
        <v>331</v>
      </c>
      <c r="AT92" s="43">
        <v>350</v>
      </c>
    </row>
    <row r="93" spans="1:65" s="41" customFormat="1" ht="15" customHeight="1">
      <c r="A93" s="253" t="s">
        <v>306</v>
      </c>
      <c r="B93" s="213">
        <f>SUM(C93:E93)</f>
        <v>40241</v>
      </c>
      <c r="C93" s="213">
        <f>SUM(C94:C103)</f>
        <v>9736</v>
      </c>
      <c r="D93" s="213">
        <f t="shared" ref="D93" si="442">SUM(D94:D103)</f>
        <v>16765</v>
      </c>
      <c r="E93" s="213">
        <f t="shared" ref="E93" si="443">SUM(E94:E103)</f>
        <v>13740</v>
      </c>
      <c r="F93" s="213">
        <f t="shared" ref="F93" si="444">SUM(F94:F103)</f>
        <v>1164</v>
      </c>
      <c r="G93" s="213">
        <f t="shared" ref="G93" si="445">SUM(G94:G103)</f>
        <v>1133</v>
      </c>
      <c r="H93" s="213">
        <f t="shared" ref="H93" si="446">SUM(H94:H103)</f>
        <v>901</v>
      </c>
      <c r="I93" s="213">
        <f t="shared" ref="I93" si="447">SUM(I94:I103)</f>
        <v>760</v>
      </c>
      <c r="J93" s="213">
        <f t="shared" ref="J93" si="448">SUM(J94:J103)</f>
        <v>742</v>
      </c>
      <c r="K93" s="213">
        <f t="shared" ref="K93" si="449">SUM(K94:K103)</f>
        <v>524</v>
      </c>
      <c r="L93" s="213">
        <f t="shared" ref="L93" si="450">SUM(L94:L103)</f>
        <v>625</v>
      </c>
      <c r="M93" s="213">
        <f t="shared" ref="M93" si="451">SUM(M94:M103)</f>
        <v>923</v>
      </c>
      <c r="N93" s="213">
        <f t="shared" ref="N93" si="452">SUM(N94:N103)</f>
        <v>715</v>
      </c>
      <c r="O93" s="213">
        <f t="shared" ref="O93" si="453">SUM(O94:O103)</f>
        <v>438</v>
      </c>
      <c r="P93" s="213">
        <f t="shared" ref="P93:Q93" si="454">SUM(P94:P103)</f>
        <v>450</v>
      </c>
      <c r="Q93" s="213">
        <f t="shared" si="454"/>
        <v>779</v>
      </c>
      <c r="R93" s="213">
        <f t="shared" ref="R93" si="455">SUM(R94:R103)</f>
        <v>582</v>
      </c>
      <c r="S93" s="213">
        <f t="shared" ref="S93" si="456">SUM(S94:S103)</f>
        <v>1424</v>
      </c>
      <c r="T93" s="213">
        <f t="shared" ref="T93" si="457">SUM(T94:T103)</f>
        <v>690</v>
      </c>
      <c r="U93" s="213">
        <f t="shared" ref="U93" si="458">SUM(U94:U103)</f>
        <v>631</v>
      </c>
      <c r="V93" s="213">
        <f t="shared" ref="V93" si="459">SUM(V94:V103)</f>
        <v>1032</v>
      </c>
      <c r="W93" s="213">
        <f t="shared" ref="W93" si="460">SUM(W94:W103)</f>
        <v>602</v>
      </c>
      <c r="X93" s="213">
        <f t="shared" ref="X93" si="461">SUM(X94:X103)</f>
        <v>1385</v>
      </c>
      <c r="Y93" s="213">
        <f t="shared" ref="Y93" si="462">SUM(Y94:Y103)</f>
        <v>885</v>
      </c>
      <c r="Z93" s="213">
        <f t="shared" ref="Z93" si="463">SUM(Z94:Z103)</f>
        <v>468</v>
      </c>
      <c r="AA93" s="213">
        <f t="shared" ref="AA93" si="464">SUM(AA94:AA103)</f>
        <v>2069</v>
      </c>
      <c r="AB93" s="213">
        <f t="shared" ref="AB93" si="465">SUM(AB94:AB103)</f>
        <v>1796</v>
      </c>
      <c r="AC93" s="213">
        <f t="shared" ref="AC93" si="466">SUM(AC94:AC103)</f>
        <v>992</v>
      </c>
      <c r="AD93" s="213">
        <f t="shared" ref="AD93" si="467">SUM(AD94:AD103)</f>
        <v>831</v>
      </c>
      <c r="AE93" s="213">
        <f t="shared" ref="AE93" si="468">SUM(AE94:AE103)</f>
        <v>1383</v>
      </c>
      <c r="AF93" s="213">
        <f t="shared" ref="AF93" si="469">SUM(AF94:AF103)</f>
        <v>979</v>
      </c>
      <c r="AG93" s="213">
        <f t="shared" ref="AG93" si="470">SUM(AG94:AG103)</f>
        <v>1598</v>
      </c>
      <c r="AH93" s="213">
        <f t="shared" ref="AH93" si="471">SUM(AH94:AH103)</f>
        <v>1212</v>
      </c>
      <c r="AI93" s="213">
        <f t="shared" ref="AI93" si="472">SUM(AI94:AI103)</f>
        <v>1109</v>
      </c>
      <c r="AJ93" s="213">
        <f t="shared" ref="AJ93" si="473">SUM(AJ94:AJ103)</f>
        <v>1696</v>
      </c>
      <c r="AK93" s="213">
        <f t="shared" ref="AK93" si="474">SUM(AK94:AK103)</f>
        <v>1275</v>
      </c>
      <c r="AL93" s="213">
        <f t="shared" ref="AL93" si="475">SUM(AL94:AL103)</f>
        <v>648</v>
      </c>
      <c r="AM93" s="213">
        <f t="shared" ref="AM93" si="476">SUM(AM94:AM103)</f>
        <v>936</v>
      </c>
      <c r="AN93" s="213">
        <f t="shared" ref="AN93" si="477">SUM(AN94:AN103)</f>
        <v>1494</v>
      </c>
      <c r="AO93" s="213">
        <f t="shared" ref="AO93" si="478">SUM(AO94:AO103)</f>
        <v>757</v>
      </c>
      <c r="AP93" s="213">
        <f t="shared" ref="AP93" si="479">SUM(AP94:AP103)</f>
        <v>1382</v>
      </c>
      <c r="AQ93" s="213">
        <f t="shared" ref="AQ93" si="480">SUM(AQ94:AQ103)</f>
        <v>803</v>
      </c>
      <c r="AR93" s="213">
        <f t="shared" ref="AR93" si="481">SUM(AR94:AR103)</f>
        <v>2428</v>
      </c>
      <c r="AS93" s="213">
        <f t="shared" ref="AS93" si="482">SUM(AS94:AS103)</f>
        <v>1998</v>
      </c>
      <c r="AT93" s="213">
        <f t="shared" ref="AT93" si="483">SUM(AT94:AT103)</f>
        <v>1845</v>
      </c>
      <c r="AU93" s="213">
        <f t="shared" ref="AU93" si="484">SUM(AU94:AU103)</f>
        <v>0</v>
      </c>
      <c r="AV93" s="213">
        <f t="shared" ref="AV93" si="485">SUM(AV94:AV103)</f>
        <v>0</v>
      </c>
      <c r="AW93" s="213">
        <f t="shared" ref="AW93" si="486">SUM(AW94:AW103)</f>
        <v>0</v>
      </c>
      <c r="AX93" s="213">
        <f t="shared" ref="AX93" si="487">SUM(AX94:AX103)</f>
        <v>0</v>
      </c>
      <c r="AY93" s="213">
        <f t="shared" ref="AY93" si="488">SUM(AY94:AY103)</f>
        <v>0</v>
      </c>
      <c r="AZ93" s="213">
        <f t="shared" ref="AZ93" si="489">SUM(AZ94:AZ103)</f>
        <v>0</v>
      </c>
      <c r="BA93" s="213">
        <f t="shared" ref="BA93" si="490">SUM(BA94:BA103)</f>
        <v>0</v>
      </c>
      <c r="BB93" s="213">
        <f t="shared" ref="BB93" si="491">SUM(BB94:BB103)</f>
        <v>0</v>
      </c>
      <c r="BC93" s="213">
        <f t="shared" ref="BC93" si="492">SUM(BC94:BC103)</f>
        <v>0</v>
      </c>
      <c r="BD93" s="213">
        <f t="shared" ref="BD93" si="493">SUM(BD94:BD103)</f>
        <v>0</v>
      </c>
      <c r="BE93" s="213">
        <f t="shared" ref="BE93" si="494">SUM(BE94:BE103)</f>
        <v>0</v>
      </c>
      <c r="BF93" s="213">
        <f t="shared" ref="BF93" si="495">SUM(BF94:BF103)</f>
        <v>0</v>
      </c>
      <c r="BG93" s="213">
        <f t="shared" ref="BG93" si="496">SUM(BG94:BG103)</f>
        <v>0</v>
      </c>
      <c r="BH93" s="213">
        <f t="shared" ref="BH93" si="497">SUM(BH94:BH103)</f>
        <v>0</v>
      </c>
      <c r="BI93" s="213">
        <f t="shared" ref="BI93" si="498">SUM(BI94:BI103)</f>
        <v>0</v>
      </c>
      <c r="BJ93" s="213">
        <f t="shared" ref="BJ93" si="499">SUM(BJ94:BJ103)</f>
        <v>0</v>
      </c>
      <c r="BK93" s="213">
        <f t="shared" ref="BK93" si="500">SUM(BK94:BK103)</f>
        <v>0</v>
      </c>
      <c r="BL93" s="213">
        <f t="shared" ref="BL93" si="501">SUM(BL94:BL103)</f>
        <v>0</v>
      </c>
      <c r="BM93" s="213">
        <f t="shared" ref="BM93" si="502">SUM(BM94:BM103)</f>
        <v>0</v>
      </c>
    </row>
    <row r="94" spans="1:65" s="43" customFormat="1" ht="15" customHeight="1">
      <c r="A94" s="254" t="s">
        <v>143</v>
      </c>
      <c r="B94" s="263">
        <f>SUM(C94:E94)</f>
        <v>5255</v>
      </c>
      <c r="C94" s="265">
        <f>SUM(F94:R94)</f>
        <v>1241</v>
      </c>
      <c r="D94" s="267">
        <f>SUM(S94:AG94)</f>
        <v>2183</v>
      </c>
      <c r="E94" s="267">
        <f>SUM(AH94:AR94)</f>
        <v>1831</v>
      </c>
      <c r="F94" s="296">
        <v>134</v>
      </c>
      <c r="G94" s="282">
        <v>137</v>
      </c>
      <c r="H94" s="282">
        <v>125</v>
      </c>
      <c r="I94" s="282">
        <v>97</v>
      </c>
      <c r="J94" s="282">
        <v>92</v>
      </c>
      <c r="K94" s="282">
        <v>63</v>
      </c>
      <c r="L94" s="282">
        <v>61</v>
      </c>
      <c r="M94" s="282">
        <v>121</v>
      </c>
      <c r="N94" s="282">
        <v>84</v>
      </c>
      <c r="O94" s="282">
        <v>61</v>
      </c>
      <c r="P94" s="282">
        <v>57</v>
      </c>
      <c r="Q94" s="282">
        <v>109</v>
      </c>
      <c r="R94" s="282">
        <v>100</v>
      </c>
      <c r="S94" s="282">
        <v>162</v>
      </c>
      <c r="T94" s="282">
        <v>94</v>
      </c>
      <c r="U94" s="282">
        <v>72</v>
      </c>
      <c r="V94" s="282">
        <v>138</v>
      </c>
      <c r="W94" s="282">
        <v>74</v>
      </c>
      <c r="X94" s="282">
        <v>159</v>
      </c>
      <c r="Y94" s="282">
        <v>119</v>
      </c>
      <c r="Z94" s="282">
        <v>84</v>
      </c>
      <c r="AA94" s="282">
        <v>284</v>
      </c>
      <c r="AB94" s="282">
        <v>231</v>
      </c>
      <c r="AC94" s="282">
        <v>130</v>
      </c>
      <c r="AD94" s="282">
        <v>124</v>
      </c>
      <c r="AE94" s="282">
        <v>171</v>
      </c>
      <c r="AF94" s="282">
        <v>131</v>
      </c>
      <c r="AG94" s="282">
        <v>210</v>
      </c>
      <c r="AH94" s="282">
        <v>150</v>
      </c>
      <c r="AI94" s="282">
        <v>105</v>
      </c>
      <c r="AJ94" s="282">
        <v>216</v>
      </c>
      <c r="AK94" s="282">
        <v>181</v>
      </c>
      <c r="AL94" s="282">
        <v>81</v>
      </c>
      <c r="AM94" s="282">
        <v>118</v>
      </c>
      <c r="AN94" s="282">
        <v>215</v>
      </c>
      <c r="AO94" s="282">
        <v>107</v>
      </c>
      <c r="AP94" s="282">
        <v>158</v>
      </c>
      <c r="AQ94" s="282">
        <v>125</v>
      </c>
      <c r="AR94" s="283">
        <v>375</v>
      </c>
      <c r="AS94" s="242">
        <v>319</v>
      </c>
      <c r="AT94" s="43">
        <v>350</v>
      </c>
    </row>
    <row r="95" spans="1:65" s="42" customFormat="1" ht="15" customHeight="1">
      <c r="A95" s="254" t="s">
        <v>118</v>
      </c>
      <c r="B95" s="263">
        <f t="shared" ref="B95:B103" si="503">SUM(C95:E95)</f>
        <v>5141</v>
      </c>
      <c r="C95" s="265">
        <f t="shared" ref="C95:C103" si="504">SUM(F95:R95)</f>
        <v>1255</v>
      </c>
      <c r="D95" s="267">
        <f t="shared" ref="D95:D103" si="505">SUM(S95:AG95)</f>
        <v>2075</v>
      </c>
      <c r="E95" s="267">
        <f t="shared" ref="E95:E103" si="506">SUM(AH95:AR95)</f>
        <v>1811</v>
      </c>
      <c r="F95" s="296">
        <v>170</v>
      </c>
      <c r="G95" s="282">
        <v>144</v>
      </c>
      <c r="H95" s="282">
        <v>102</v>
      </c>
      <c r="I95" s="282">
        <v>101</v>
      </c>
      <c r="J95" s="282">
        <v>84</v>
      </c>
      <c r="K95" s="282">
        <v>63</v>
      </c>
      <c r="L95" s="282">
        <v>65</v>
      </c>
      <c r="M95" s="282">
        <v>131</v>
      </c>
      <c r="N95" s="282">
        <v>95</v>
      </c>
      <c r="O95" s="282">
        <v>54</v>
      </c>
      <c r="P95" s="282">
        <v>51</v>
      </c>
      <c r="Q95" s="282">
        <v>121</v>
      </c>
      <c r="R95" s="282">
        <v>74</v>
      </c>
      <c r="S95" s="282">
        <v>175</v>
      </c>
      <c r="T95" s="282">
        <v>67</v>
      </c>
      <c r="U95" s="282">
        <v>65</v>
      </c>
      <c r="V95" s="282">
        <v>143</v>
      </c>
      <c r="W95" s="282">
        <v>79</v>
      </c>
      <c r="X95" s="282">
        <v>196</v>
      </c>
      <c r="Y95" s="282">
        <v>108</v>
      </c>
      <c r="Z95" s="282">
        <v>53</v>
      </c>
      <c r="AA95" s="282">
        <v>254</v>
      </c>
      <c r="AB95" s="282">
        <v>227</v>
      </c>
      <c r="AC95" s="282">
        <v>111</v>
      </c>
      <c r="AD95" s="282">
        <v>100</v>
      </c>
      <c r="AE95" s="282">
        <v>149</v>
      </c>
      <c r="AF95" s="282">
        <v>109</v>
      </c>
      <c r="AG95" s="282">
        <v>239</v>
      </c>
      <c r="AH95" s="282">
        <v>160</v>
      </c>
      <c r="AI95" s="282">
        <v>128</v>
      </c>
      <c r="AJ95" s="282">
        <v>227</v>
      </c>
      <c r="AK95" s="282">
        <v>159</v>
      </c>
      <c r="AL95" s="282">
        <v>102</v>
      </c>
      <c r="AM95" s="282">
        <v>115</v>
      </c>
      <c r="AN95" s="282">
        <v>209</v>
      </c>
      <c r="AO95" s="282">
        <v>98</v>
      </c>
      <c r="AP95" s="282">
        <v>195</v>
      </c>
      <c r="AQ95" s="282">
        <v>104</v>
      </c>
      <c r="AR95" s="283">
        <v>314</v>
      </c>
      <c r="AS95" s="241">
        <v>360</v>
      </c>
      <c r="AT95" s="42">
        <v>274</v>
      </c>
    </row>
    <row r="96" spans="1:65" s="43" customFormat="1" ht="15" customHeight="1">
      <c r="A96" s="254" t="s">
        <v>119</v>
      </c>
      <c r="B96" s="263">
        <f t="shared" si="503"/>
        <v>4843</v>
      </c>
      <c r="C96" s="265">
        <f t="shared" si="504"/>
        <v>1131</v>
      </c>
      <c r="D96" s="267">
        <f t="shared" si="505"/>
        <v>2032</v>
      </c>
      <c r="E96" s="267">
        <f t="shared" si="506"/>
        <v>1680</v>
      </c>
      <c r="F96" s="296">
        <v>126</v>
      </c>
      <c r="G96" s="282">
        <v>150</v>
      </c>
      <c r="H96" s="282">
        <v>83</v>
      </c>
      <c r="I96" s="282">
        <v>108</v>
      </c>
      <c r="J96" s="282">
        <v>88</v>
      </c>
      <c r="K96" s="282">
        <v>62</v>
      </c>
      <c r="L96" s="282">
        <v>67</v>
      </c>
      <c r="M96" s="282">
        <v>108</v>
      </c>
      <c r="N96" s="282">
        <v>87</v>
      </c>
      <c r="O96" s="282">
        <v>46</v>
      </c>
      <c r="P96" s="282">
        <v>54</v>
      </c>
      <c r="Q96" s="282">
        <v>88</v>
      </c>
      <c r="R96" s="282">
        <v>64</v>
      </c>
      <c r="S96" s="282">
        <v>170</v>
      </c>
      <c r="T96" s="282">
        <v>96</v>
      </c>
      <c r="U96" s="282">
        <v>66</v>
      </c>
      <c r="V96" s="282">
        <v>146</v>
      </c>
      <c r="W96" s="282">
        <v>64</v>
      </c>
      <c r="X96" s="282">
        <v>197</v>
      </c>
      <c r="Y96" s="282">
        <v>110</v>
      </c>
      <c r="Z96" s="282">
        <v>61</v>
      </c>
      <c r="AA96" s="282">
        <v>250</v>
      </c>
      <c r="AB96" s="282">
        <v>213</v>
      </c>
      <c r="AC96" s="282">
        <v>123</v>
      </c>
      <c r="AD96" s="282">
        <v>90</v>
      </c>
      <c r="AE96" s="282">
        <v>147</v>
      </c>
      <c r="AF96" s="282">
        <v>108</v>
      </c>
      <c r="AG96" s="282">
        <v>191</v>
      </c>
      <c r="AH96" s="282">
        <v>149</v>
      </c>
      <c r="AI96" s="282">
        <v>136</v>
      </c>
      <c r="AJ96" s="282">
        <v>202</v>
      </c>
      <c r="AK96" s="282">
        <v>151</v>
      </c>
      <c r="AL96" s="282">
        <v>72</v>
      </c>
      <c r="AM96" s="282">
        <v>91</v>
      </c>
      <c r="AN96" s="282">
        <v>178</v>
      </c>
      <c r="AO96" s="282">
        <v>94</v>
      </c>
      <c r="AP96" s="282">
        <v>169</v>
      </c>
      <c r="AQ96" s="282">
        <v>103</v>
      </c>
      <c r="AR96" s="283">
        <v>335</v>
      </c>
      <c r="AS96" s="242">
        <v>244</v>
      </c>
      <c r="AT96" s="43">
        <v>258</v>
      </c>
    </row>
    <row r="97" spans="1:65" s="43" customFormat="1" ht="15" customHeight="1">
      <c r="A97" s="254" t="s">
        <v>120</v>
      </c>
      <c r="B97" s="263">
        <f t="shared" si="503"/>
        <v>5353</v>
      </c>
      <c r="C97" s="265">
        <f t="shared" si="504"/>
        <v>1307</v>
      </c>
      <c r="D97" s="267">
        <f t="shared" si="505"/>
        <v>2200</v>
      </c>
      <c r="E97" s="267">
        <f t="shared" si="506"/>
        <v>1846</v>
      </c>
      <c r="F97" s="296">
        <v>153</v>
      </c>
      <c r="G97" s="282">
        <v>151</v>
      </c>
      <c r="H97" s="282">
        <v>119</v>
      </c>
      <c r="I97" s="282">
        <v>95</v>
      </c>
      <c r="J97" s="282">
        <v>99</v>
      </c>
      <c r="K97" s="282">
        <v>71</v>
      </c>
      <c r="L97" s="282">
        <v>82</v>
      </c>
      <c r="M97" s="282">
        <v>120</v>
      </c>
      <c r="N97" s="282">
        <v>99</v>
      </c>
      <c r="O97" s="282">
        <v>75</v>
      </c>
      <c r="P97" s="282">
        <v>61</v>
      </c>
      <c r="Q97" s="282">
        <v>105</v>
      </c>
      <c r="R97" s="282">
        <v>77</v>
      </c>
      <c r="S97" s="282">
        <v>197</v>
      </c>
      <c r="T97" s="282">
        <v>98</v>
      </c>
      <c r="U97" s="282">
        <v>85</v>
      </c>
      <c r="V97" s="282">
        <v>128</v>
      </c>
      <c r="W97" s="282">
        <v>80</v>
      </c>
      <c r="X97" s="282">
        <v>178</v>
      </c>
      <c r="Y97" s="282">
        <v>123</v>
      </c>
      <c r="Z97" s="282">
        <v>53</v>
      </c>
      <c r="AA97" s="282">
        <v>269</v>
      </c>
      <c r="AB97" s="282">
        <v>254</v>
      </c>
      <c r="AC97" s="282">
        <v>123</v>
      </c>
      <c r="AD97" s="282">
        <v>108</v>
      </c>
      <c r="AE97" s="282">
        <v>207</v>
      </c>
      <c r="AF97" s="282">
        <v>120</v>
      </c>
      <c r="AG97" s="282">
        <v>177</v>
      </c>
      <c r="AH97" s="282">
        <v>175</v>
      </c>
      <c r="AI97" s="282">
        <v>144</v>
      </c>
      <c r="AJ97" s="282">
        <v>246</v>
      </c>
      <c r="AK97" s="282">
        <v>153</v>
      </c>
      <c r="AL97" s="282">
        <v>76</v>
      </c>
      <c r="AM97" s="282">
        <v>142</v>
      </c>
      <c r="AN97" s="282">
        <v>209</v>
      </c>
      <c r="AO97" s="282">
        <v>88</v>
      </c>
      <c r="AP97" s="282">
        <v>195</v>
      </c>
      <c r="AQ97" s="282">
        <v>102</v>
      </c>
      <c r="AR97" s="283">
        <v>316</v>
      </c>
      <c r="AS97" s="242">
        <v>238</v>
      </c>
      <c r="AT97" s="43">
        <v>208</v>
      </c>
    </row>
    <row r="98" spans="1:65" s="43" customFormat="1" ht="15" customHeight="1">
      <c r="A98" s="254" t="s">
        <v>121</v>
      </c>
      <c r="B98" s="263">
        <f t="shared" si="503"/>
        <v>4911</v>
      </c>
      <c r="C98" s="265">
        <f t="shared" si="504"/>
        <v>1206</v>
      </c>
      <c r="D98" s="267">
        <f t="shared" si="505"/>
        <v>2101</v>
      </c>
      <c r="E98" s="267">
        <f t="shared" si="506"/>
        <v>1604</v>
      </c>
      <c r="F98" s="296">
        <v>163</v>
      </c>
      <c r="G98" s="282">
        <v>126</v>
      </c>
      <c r="H98" s="282">
        <v>113</v>
      </c>
      <c r="I98" s="282">
        <v>86</v>
      </c>
      <c r="J98" s="282">
        <v>101</v>
      </c>
      <c r="K98" s="282">
        <v>66</v>
      </c>
      <c r="L98" s="282">
        <v>78</v>
      </c>
      <c r="M98" s="282">
        <v>107</v>
      </c>
      <c r="N98" s="282">
        <v>96</v>
      </c>
      <c r="O98" s="282">
        <v>51</v>
      </c>
      <c r="P98" s="282">
        <v>51</v>
      </c>
      <c r="Q98" s="282">
        <v>93</v>
      </c>
      <c r="R98" s="282">
        <v>75</v>
      </c>
      <c r="S98" s="282">
        <v>193</v>
      </c>
      <c r="T98" s="282">
        <v>81</v>
      </c>
      <c r="U98" s="282">
        <v>79</v>
      </c>
      <c r="V98" s="282">
        <v>124</v>
      </c>
      <c r="W98" s="282">
        <v>72</v>
      </c>
      <c r="X98" s="282">
        <v>151</v>
      </c>
      <c r="Y98" s="282">
        <v>101</v>
      </c>
      <c r="Z98" s="282">
        <v>56</v>
      </c>
      <c r="AA98" s="282">
        <v>254</v>
      </c>
      <c r="AB98" s="282">
        <v>236</v>
      </c>
      <c r="AC98" s="282">
        <v>130</v>
      </c>
      <c r="AD98" s="282">
        <v>82</v>
      </c>
      <c r="AE98" s="282">
        <v>184</v>
      </c>
      <c r="AF98" s="282">
        <v>135</v>
      </c>
      <c r="AG98" s="282">
        <v>223</v>
      </c>
      <c r="AH98" s="282">
        <v>151</v>
      </c>
      <c r="AI98" s="282">
        <v>135</v>
      </c>
      <c r="AJ98" s="282">
        <v>207</v>
      </c>
      <c r="AK98" s="282">
        <v>113</v>
      </c>
      <c r="AL98" s="282">
        <v>79</v>
      </c>
      <c r="AM98" s="282">
        <v>121</v>
      </c>
      <c r="AN98" s="282">
        <v>166</v>
      </c>
      <c r="AO98" s="282">
        <v>87</v>
      </c>
      <c r="AP98" s="282">
        <v>166</v>
      </c>
      <c r="AQ98" s="282">
        <v>111</v>
      </c>
      <c r="AR98" s="283">
        <v>268</v>
      </c>
      <c r="AS98" s="242">
        <v>215</v>
      </c>
      <c r="AT98" s="43">
        <v>195</v>
      </c>
    </row>
    <row r="99" spans="1:65" s="43" customFormat="1" ht="15" customHeight="1">
      <c r="A99" s="254" t="s">
        <v>122</v>
      </c>
      <c r="B99" s="263">
        <f t="shared" si="503"/>
        <v>3854</v>
      </c>
      <c r="C99" s="265">
        <f t="shared" si="504"/>
        <v>903</v>
      </c>
      <c r="D99" s="267">
        <f t="shared" si="505"/>
        <v>1617</v>
      </c>
      <c r="E99" s="267">
        <f t="shared" si="506"/>
        <v>1334</v>
      </c>
      <c r="F99" s="296">
        <v>97</v>
      </c>
      <c r="G99" s="282">
        <v>105</v>
      </c>
      <c r="H99" s="282">
        <v>103</v>
      </c>
      <c r="I99" s="282">
        <v>64</v>
      </c>
      <c r="J99" s="282">
        <v>65</v>
      </c>
      <c r="K99" s="282">
        <v>50</v>
      </c>
      <c r="L99" s="282">
        <v>64</v>
      </c>
      <c r="M99" s="282">
        <v>83</v>
      </c>
      <c r="N99" s="282">
        <v>60</v>
      </c>
      <c r="O99" s="282">
        <v>42</v>
      </c>
      <c r="P99" s="282">
        <v>42</v>
      </c>
      <c r="Q99" s="282">
        <v>78</v>
      </c>
      <c r="R99" s="282">
        <v>50</v>
      </c>
      <c r="S99" s="282">
        <v>124</v>
      </c>
      <c r="T99" s="282">
        <v>67</v>
      </c>
      <c r="U99" s="282">
        <v>68</v>
      </c>
      <c r="V99" s="282">
        <v>101</v>
      </c>
      <c r="W99" s="282">
        <v>62</v>
      </c>
      <c r="X99" s="282">
        <v>141</v>
      </c>
      <c r="Y99" s="282">
        <v>87</v>
      </c>
      <c r="Z99" s="282">
        <v>34</v>
      </c>
      <c r="AA99" s="282">
        <v>196</v>
      </c>
      <c r="AB99" s="282">
        <v>168</v>
      </c>
      <c r="AC99" s="282">
        <v>102</v>
      </c>
      <c r="AD99" s="282">
        <v>101</v>
      </c>
      <c r="AE99" s="282">
        <v>132</v>
      </c>
      <c r="AF99" s="282">
        <v>90</v>
      </c>
      <c r="AG99" s="282">
        <v>144</v>
      </c>
      <c r="AH99" s="282">
        <v>120</v>
      </c>
      <c r="AI99" s="282">
        <v>110</v>
      </c>
      <c r="AJ99" s="282">
        <v>145</v>
      </c>
      <c r="AK99" s="282">
        <v>133</v>
      </c>
      <c r="AL99" s="282">
        <v>62</v>
      </c>
      <c r="AM99" s="282">
        <v>96</v>
      </c>
      <c r="AN99" s="282">
        <v>140</v>
      </c>
      <c r="AO99" s="282">
        <v>71</v>
      </c>
      <c r="AP99" s="282">
        <v>150</v>
      </c>
      <c r="AQ99" s="282">
        <v>69</v>
      </c>
      <c r="AR99" s="283">
        <v>238</v>
      </c>
      <c r="AS99" s="242">
        <v>165</v>
      </c>
      <c r="AT99" s="43">
        <v>159</v>
      </c>
    </row>
    <row r="100" spans="1:65" s="43" customFormat="1" ht="15" customHeight="1">
      <c r="A100" s="254" t="s">
        <v>123</v>
      </c>
      <c r="B100" s="263">
        <f t="shared" si="503"/>
        <v>3359</v>
      </c>
      <c r="C100" s="265">
        <f t="shared" si="504"/>
        <v>811</v>
      </c>
      <c r="D100" s="267">
        <f t="shared" si="505"/>
        <v>1392</v>
      </c>
      <c r="E100" s="267">
        <f t="shared" si="506"/>
        <v>1156</v>
      </c>
      <c r="F100" s="296">
        <v>102</v>
      </c>
      <c r="G100" s="282">
        <v>103</v>
      </c>
      <c r="H100" s="282">
        <v>75</v>
      </c>
      <c r="I100" s="282">
        <v>55</v>
      </c>
      <c r="J100" s="282">
        <v>56</v>
      </c>
      <c r="K100" s="282">
        <v>52</v>
      </c>
      <c r="L100" s="282">
        <v>55</v>
      </c>
      <c r="M100" s="282">
        <v>77</v>
      </c>
      <c r="N100" s="282">
        <v>57</v>
      </c>
      <c r="O100" s="282">
        <v>34</v>
      </c>
      <c r="P100" s="282">
        <v>40</v>
      </c>
      <c r="Q100" s="282">
        <v>64</v>
      </c>
      <c r="R100" s="282">
        <v>41</v>
      </c>
      <c r="S100" s="282">
        <v>135</v>
      </c>
      <c r="T100" s="282">
        <v>48</v>
      </c>
      <c r="U100" s="282">
        <v>60</v>
      </c>
      <c r="V100" s="282">
        <v>85</v>
      </c>
      <c r="W100" s="282">
        <v>54</v>
      </c>
      <c r="X100" s="282">
        <v>97</v>
      </c>
      <c r="Y100" s="282">
        <v>63</v>
      </c>
      <c r="Z100" s="282">
        <v>44</v>
      </c>
      <c r="AA100" s="282">
        <v>177</v>
      </c>
      <c r="AB100" s="282">
        <v>130</v>
      </c>
      <c r="AC100" s="282">
        <v>89</v>
      </c>
      <c r="AD100" s="282">
        <v>72</v>
      </c>
      <c r="AE100" s="282">
        <v>120</v>
      </c>
      <c r="AF100" s="282">
        <v>107</v>
      </c>
      <c r="AG100" s="282">
        <v>111</v>
      </c>
      <c r="AH100" s="282">
        <v>102</v>
      </c>
      <c r="AI100" s="282">
        <v>101</v>
      </c>
      <c r="AJ100" s="282">
        <v>143</v>
      </c>
      <c r="AK100" s="282">
        <v>114</v>
      </c>
      <c r="AL100" s="282">
        <v>56</v>
      </c>
      <c r="AM100" s="282">
        <v>75</v>
      </c>
      <c r="AN100" s="282">
        <v>113</v>
      </c>
      <c r="AO100" s="282">
        <v>84</v>
      </c>
      <c r="AP100" s="282">
        <v>126</v>
      </c>
      <c r="AQ100" s="282">
        <v>56</v>
      </c>
      <c r="AR100" s="283">
        <v>186</v>
      </c>
      <c r="AS100" s="242">
        <v>155</v>
      </c>
      <c r="AT100" s="43">
        <v>131</v>
      </c>
    </row>
    <row r="101" spans="1:65" s="43" customFormat="1" ht="15" customHeight="1">
      <c r="A101" s="254" t="s">
        <v>124</v>
      </c>
      <c r="B101" s="263">
        <f t="shared" si="503"/>
        <v>2904</v>
      </c>
      <c r="C101" s="265">
        <f t="shared" si="504"/>
        <v>761</v>
      </c>
      <c r="D101" s="267">
        <f t="shared" si="505"/>
        <v>1191</v>
      </c>
      <c r="E101" s="267">
        <f t="shared" si="506"/>
        <v>952</v>
      </c>
      <c r="F101" s="296">
        <v>107</v>
      </c>
      <c r="G101" s="282">
        <v>87</v>
      </c>
      <c r="H101" s="282">
        <v>74</v>
      </c>
      <c r="I101" s="282">
        <v>59</v>
      </c>
      <c r="J101" s="282">
        <v>51</v>
      </c>
      <c r="K101" s="282">
        <v>40</v>
      </c>
      <c r="L101" s="282">
        <v>60</v>
      </c>
      <c r="M101" s="282">
        <v>74</v>
      </c>
      <c r="N101" s="282">
        <v>52</v>
      </c>
      <c r="O101" s="282">
        <v>34</v>
      </c>
      <c r="P101" s="282">
        <v>39</v>
      </c>
      <c r="Q101" s="282">
        <v>45</v>
      </c>
      <c r="R101" s="282">
        <v>39</v>
      </c>
      <c r="S101" s="282">
        <v>108</v>
      </c>
      <c r="T101" s="282">
        <v>56</v>
      </c>
      <c r="U101" s="282">
        <v>49</v>
      </c>
      <c r="V101" s="282">
        <v>60</v>
      </c>
      <c r="W101" s="282">
        <v>38</v>
      </c>
      <c r="X101" s="282">
        <v>101</v>
      </c>
      <c r="Y101" s="282">
        <v>59</v>
      </c>
      <c r="Z101" s="282">
        <v>32</v>
      </c>
      <c r="AA101" s="282">
        <v>148</v>
      </c>
      <c r="AB101" s="282">
        <v>113</v>
      </c>
      <c r="AC101" s="282">
        <v>68</v>
      </c>
      <c r="AD101" s="282">
        <v>60</v>
      </c>
      <c r="AE101" s="282">
        <v>108</v>
      </c>
      <c r="AF101" s="282">
        <v>73</v>
      </c>
      <c r="AG101" s="282">
        <v>118</v>
      </c>
      <c r="AH101" s="282">
        <v>72</v>
      </c>
      <c r="AI101" s="282">
        <v>96</v>
      </c>
      <c r="AJ101" s="282">
        <v>119</v>
      </c>
      <c r="AK101" s="282">
        <v>88</v>
      </c>
      <c r="AL101" s="282">
        <v>41</v>
      </c>
      <c r="AM101" s="282">
        <v>70</v>
      </c>
      <c r="AN101" s="282">
        <v>113</v>
      </c>
      <c r="AO101" s="282">
        <v>47</v>
      </c>
      <c r="AP101" s="282">
        <v>80</v>
      </c>
      <c r="AQ101" s="282">
        <v>63</v>
      </c>
      <c r="AR101" s="283">
        <v>163</v>
      </c>
      <c r="AS101" s="242">
        <v>114</v>
      </c>
      <c r="AT101" s="43">
        <v>122</v>
      </c>
    </row>
    <row r="102" spans="1:65" s="43" customFormat="1" ht="15" customHeight="1">
      <c r="A102" s="254" t="s">
        <v>125</v>
      </c>
      <c r="B102" s="263">
        <f t="shared" si="503"/>
        <v>2494</v>
      </c>
      <c r="C102" s="265">
        <f t="shared" si="504"/>
        <v>596</v>
      </c>
      <c r="D102" s="267">
        <f t="shared" si="505"/>
        <v>1065</v>
      </c>
      <c r="E102" s="267">
        <f t="shared" si="506"/>
        <v>833</v>
      </c>
      <c r="F102" s="296">
        <v>55</v>
      </c>
      <c r="G102" s="282">
        <v>70</v>
      </c>
      <c r="H102" s="282">
        <v>60</v>
      </c>
      <c r="I102" s="282">
        <v>55</v>
      </c>
      <c r="J102" s="282">
        <v>61</v>
      </c>
      <c r="K102" s="282">
        <v>26</v>
      </c>
      <c r="L102" s="282">
        <v>54</v>
      </c>
      <c r="M102" s="282">
        <v>53</v>
      </c>
      <c r="N102" s="282">
        <v>41</v>
      </c>
      <c r="O102" s="282">
        <v>21</v>
      </c>
      <c r="P102" s="282">
        <v>37</v>
      </c>
      <c r="Q102" s="282">
        <v>36</v>
      </c>
      <c r="R102" s="282">
        <v>27</v>
      </c>
      <c r="S102" s="282">
        <v>82</v>
      </c>
      <c r="T102" s="282">
        <v>45</v>
      </c>
      <c r="U102" s="282">
        <v>36</v>
      </c>
      <c r="V102" s="282">
        <v>56</v>
      </c>
      <c r="W102" s="282">
        <v>40</v>
      </c>
      <c r="X102" s="282">
        <v>97</v>
      </c>
      <c r="Y102" s="282">
        <v>55</v>
      </c>
      <c r="Z102" s="282">
        <v>35</v>
      </c>
      <c r="AA102" s="282">
        <v>124</v>
      </c>
      <c r="AB102" s="282">
        <v>126</v>
      </c>
      <c r="AC102" s="282">
        <v>63</v>
      </c>
      <c r="AD102" s="282">
        <v>46</v>
      </c>
      <c r="AE102" s="282">
        <v>90</v>
      </c>
      <c r="AF102" s="282">
        <v>59</v>
      </c>
      <c r="AG102" s="282">
        <v>111</v>
      </c>
      <c r="AH102" s="282">
        <v>78</v>
      </c>
      <c r="AI102" s="282">
        <v>79</v>
      </c>
      <c r="AJ102" s="282">
        <v>98</v>
      </c>
      <c r="AK102" s="282">
        <v>107</v>
      </c>
      <c r="AL102" s="282">
        <v>34</v>
      </c>
      <c r="AM102" s="282">
        <v>58</v>
      </c>
      <c r="AN102" s="282">
        <v>90</v>
      </c>
      <c r="AO102" s="282">
        <v>39</v>
      </c>
      <c r="AP102" s="282">
        <v>85</v>
      </c>
      <c r="AQ102" s="282">
        <v>42</v>
      </c>
      <c r="AR102" s="283">
        <v>123</v>
      </c>
      <c r="AS102" s="242">
        <v>111</v>
      </c>
      <c r="AT102" s="43">
        <v>83</v>
      </c>
    </row>
    <row r="103" spans="1:65" s="43" customFormat="1" ht="15" customHeight="1">
      <c r="A103" s="254" t="s">
        <v>126</v>
      </c>
      <c r="B103" s="263">
        <f t="shared" si="503"/>
        <v>2127</v>
      </c>
      <c r="C103" s="265">
        <f t="shared" si="504"/>
        <v>525</v>
      </c>
      <c r="D103" s="267">
        <f t="shared" si="505"/>
        <v>909</v>
      </c>
      <c r="E103" s="267">
        <f t="shared" si="506"/>
        <v>693</v>
      </c>
      <c r="F103" s="296">
        <v>57</v>
      </c>
      <c r="G103" s="282">
        <v>60</v>
      </c>
      <c r="H103" s="282">
        <v>47</v>
      </c>
      <c r="I103" s="282">
        <v>40</v>
      </c>
      <c r="J103" s="282">
        <v>45</v>
      </c>
      <c r="K103" s="282">
        <v>31</v>
      </c>
      <c r="L103" s="282">
        <v>39</v>
      </c>
      <c r="M103" s="282">
        <v>49</v>
      </c>
      <c r="N103" s="282">
        <v>44</v>
      </c>
      <c r="O103" s="282">
        <v>20</v>
      </c>
      <c r="P103" s="282">
        <v>18</v>
      </c>
      <c r="Q103" s="282">
        <v>40</v>
      </c>
      <c r="R103" s="282">
        <v>35</v>
      </c>
      <c r="S103" s="282">
        <v>78</v>
      </c>
      <c r="T103" s="282">
        <v>38</v>
      </c>
      <c r="U103" s="282">
        <v>51</v>
      </c>
      <c r="V103" s="282">
        <v>51</v>
      </c>
      <c r="W103" s="282">
        <v>39</v>
      </c>
      <c r="X103" s="282">
        <v>68</v>
      </c>
      <c r="Y103" s="282">
        <v>60</v>
      </c>
      <c r="Z103" s="282">
        <v>16</v>
      </c>
      <c r="AA103" s="282">
        <v>113</v>
      </c>
      <c r="AB103" s="282">
        <v>98</v>
      </c>
      <c r="AC103" s="282">
        <v>53</v>
      </c>
      <c r="AD103" s="282">
        <v>48</v>
      </c>
      <c r="AE103" s="282">
        <v>75</v>
      </c>
      <c r="AF103" s="282">
        <v>47</v>
      </c>
      <c r="AG103" s="282">
        <v>74</v>
      </c>
      <c r="AH103" s="282">
        <v>55</v>
      </c>
      <c r="AI103" s="282">
        <v>75</v>
      </c>
      <c r="AJ103" s="282">
        <v>93</v>
      </c>
      <c r="AK103" s="282">
        <v>76</v>
      </c>
      <c r="AL103" s="282">
        <v>45</v>
      </c>
      <c r="AM103" s="282">
        <v>50</v>
      </c>
      <c r="AN103" s="282">
        <v>61</v>
      </c>
      <c r="AO103" s="282">
        <v>42</v>
      </c>
      <c r="AP103" s="282">
        <v>58</v>
      </c>
      <c r="AQ103" s="282">
        <v>28</v>
      </c>
      <c r="AR103" s="283">
        <v>110</v>
      </c>
      <c r="AS103" s="242">
        <v>77</v>
      </c>
      <c r="AT103" s="43">
        <v>65</v>
      </c>
    </row>
    <row r="104" spans="1:65" s="41" customFormat="1" ht="15" customHeight="1">
      <c r="A104" s="253" t="s">
        <v>307</v>
      </c>
      <c r="B104" s="213">
        <f>SUM(C104:E104)</f>
        <v>6741</v>
      </c>
      <c r="C104" s="213">
        <f>SUM(C105:C114)</f>
        <v>1836</v>
      </c>
      <c r="D104" s="213">
        <f t="shared" ref="D104" si="507">SUM(D105:D114)</f>
        <v>2838</v>
      </c>
      <c r="E104" s="213">
        <f t="shared" ref="E104" si="508">SUM(E105:E114)</f>
        <v>2067</v>
      </c>
      <c r="F104" s="213">
        <f t="shared" ref="F104" si="509">SUM(F105:F114)</f>
        <v>230</v>
      </c>
      <c r="G104" s="213">
        <f t="shared" ref="G104" si="510">SUM(G105:G114)</f>
        <v>189</v>
      </c>
      <c r="H104" s="213">
        <f t="shared" ref="H104" si="511">SUM(H105:H114)</f>
        <v>183</v>
      </c>
      <c r="I104" s="213">
        <f t="shared" ref="I104" si="512">SUM(I105:I114)</f>
        <v>145</v>
      </c>
      <c r="J104" s="213">
        <f t="shared" ref="J104" si="513">SUM(J105:J114)</f>
        <v>167</v>
      </c>
      <c r="K104" s="213">
        <f t="shared" ref="K104" si="514">SUM(K105:K114)</f>
        <v>111</v>
      </c>
      <c r="L104" s="213">
        <f t="shared" ref="L104" si="515">SUM(L105:L114)</f>
        <v>136</v>
      </c>
      <c r="M104" s="213">
        <f t="shared" ref="M104" si="516">SUM(M105:M114)</f>
        <v>202</v>
      </c>
      <c r="N104" s="213">
        <f t="shared" ref="N104" si="517">SUM(N105:N114)</f>
        <v>102</v>
      </c>
      <c r="O104" s="213">
        <f t="shared" ref="O104" si="518">SUM(O105:O114)</f>
        <v>78</v>
      </c>
      <c r="P104" s="213">
        <f t="shared" ref="P104:Q104" si="519">SUM(P105:P114)</f>
        <v>67</v>
      </c>
      <c r="Q104" s="213">
        <f t="shared" si="519"/>
        <v>124</v>
      </c>
      <c r="R104" s="213">
        <f t="shared" ref="R104" si="520">SUM(R105:R114)</f>
        <v>102</v>
      </c>
      <c r="S104" s="213">
        <f t="shared" ref="S104" si="521">SUM(S105:S114)</f>
        <v>226</v>
      </c>
      <c r="T104" s="213">
        <f t="shared" ref="T104" si="522">SUM(T105:T114)</f>
        <v>120</v>
      </c>
      <c r="U104" s="213">
        <f t="shared" ref="U104" si="523">SUM(U105:U114)</f>
        <v>232</v>
      </c>
      <c r="V104" s="213">
        <f t="shared" ref="V104" si="524">SUM(V105:V114)</f>
        <v>167</v>
      </c>
      <c r="W104" s="213">
        <f t="shared" ref="W104" si="525">SUM(W105:W114)</f>
        <v>69</v>
      </c>
      <c r="X104" s="213">
        <f t="shared" ref="X104" si="526">SUM(X105:X114)</f>
        <v>208</v>
      </c>
      <c r="Y104" s="213">
        <f t="shared" ref="Y104" si="527">SUM(Y105:Y114)</f>
        <v>143</v>
      </c>
      <c r="Z104" s="213">
        <f t="shared" ref="Z104" si="528">SUM(Z105:Z114)</f>
        <v>78</v>
      </c>
      <c r="AA104" s="213">
        <f t="shared" ref="AA104" si="529">SUM(AA105:AA114)</f>
        <v>356</v>
      </c>
      <c r="AB104" s="213">
        <f t="shared" ref="AB104" si="530">SUM(AB105:AB114)</f>
        <v>269</v>
      </c>
      <c r="AC104" s="213">
        <f t="shared" ref="AC104" si="531">SUM(AC105:AC114)</f>
        <v>174</v>
      </c>
      <c r="AD104" s="213">
        <f t="shared" ref="AD104" si="532">SUM(AD105:AD114)</f>
        <v>138</v>
      </c>
      <c r="AE104" s="213">
        <f t="shared" ref="AE104" si="533">SUM(AE105:AE114)</f>
        <v>237</v>
      </c>
      <c r="AF104" s="213">
        <f t="shared" ref="AF104" si="534">SUM(AF105:AF114)</f>
        <v>166</v>
      </c>
      <c r="AG104" s="213">
        <f t="shared" ref="AG104" si="535">SUM(AG105:AG114)</f>
        <v>255</v>
      </c>
      <c r="AH104" s="213">
        <f t="shared" ref="AH104" si="536">SUM(AH105:AH114)</f>
        <v>181</v>
      </c>
      <c r="AI104" s="213">
        <f t="shared" ref="AI104" si="537">SUM(AI105:AI114)</f>
        <v>181</v>
      </c>
      <c r="AJ104" s="213">
        <f t="shared" ref="AJ104" si="538">SUM(AJ105:AJ114)</f>
        <v>246</v>
      </c>
      <c r="AK104" s="213">
        <f t="shared" ref="AK104" si="539">SUM(AK105:AK114)</f>
        <v>197</v>
      </c>
      <c r="AL104" s="213">
        <f t="shared" ref="AL104" si="540">SUM(AL105:AL114)</f>
        <v>121</v>
      </c>
      <c r="AM104" s="213">
        <f t="shared" ref="AM104" si="541">SUM(AM105:AM114)</f>
        <v>154</v>
      </c>
      <c r="AN104" s="213">
        <f t="shared" ref="AN104" si="542">SUM(AN105:AN114)</f>
        <v>199</v>
      </c>
      <c r="AO104" s="213">
        <f t="shared" ref="AO104" si="543">SUM(AO105:AO114)</f>
        <v>124</v>
      </c>
      <c r="AP104" s="213">
        <f t="shared" ref="AP104" si="544">SUM(AP105:AP114)</f>
        <v>201</v>
      </c>
      <c r="AQ104" s="213">
        <f t="shared" ref="AQ104" si="545">SUM(AQ105:AQ114)</f>
        <v>123</v>
      </c>
      <c r="AR104" s="213">
        <f t="shared" ref="AR104" si="546">SUM(AR105:AR114)</f>
        <v>340</v>
      </c>
      <c r="AS104" s="213">
        <f t="shared" ref="AS104" si="547">SUM(AS105:AS114)</f>
        <v>247</v>
      </c>
      <c r="AT104" s="213">
        <f t="shared" ref="AT104" si="548">SUM(AT105:AT114)</f>
        <v>226</v>
      </c>
      <c r="AU104" s="213">
        <f t="shared" ref="AU104" si="549">SUM(AU105:AU114)</f>
        <v>0</v>
      </c>
      <c r="AV104" s="213">
        <f t="shared" ref="AV104" si="550">SUM(AV105:AV114)</f>
        <v>0</v>
      </c>
      <c r="AW104" s="213">
        <f t="shared" ref="AW104" si="551">SUM(AW105:AW114)</f>
        <v>0</v>
      </c>
      <c r="AX104" s="213">
        <f t="shared" ref="AX104" si="552">SUM(AX105:AX114)</f>
        <v>0</v>
      </c>
      <c r="AY104" s="213">
        <f t="shared" ref="AY104" si="553">SUM(AY105:AY114)</f>
        <v>0</v>
      </c>
      <c r="AZ104" s="213">
        <f t="shared" ref="AZ104" si="554">SUM(AZ105:AZ114)</f>
        <v>0</v>
      </c>
      <c r="BA104" s="213">
        <f t="shared" ref="BA104" si="555">SUM(BA105:BA114)</f>
        <v>0</v>
      </c>
      <c r="BB104" s="213">
        <f t="shared" ref="BB104" si="556">SUM(BB105:BB114)</f>
        <v>0</v>
      </c>
      <c r="BC104" s="213">
        <f t="shared" ref="BC104" si="557">SUM(BC105:BC114)</f>
        <v>0</v>
      </c>
      <c r="BD104" s="213">
        <f t="shared" ref="BD104" si="558">SUM(BD105:BD114)</f>
        <v>0</v>
      </c>
      <c r="BE104" s="213">
        <f t="shared" ref="BE104" si="559">SUM(BE105:BE114)</f>
        <v>0</v>
      </c>
      <c r="BF104" s="213">
        <f t="shared" ref="BF104" si="560">SUM(BF105:BF114)</f>
        <v>0</v>
      </c>
      <c r="BG104" s="213">
        <f t="shared" ref="BG104" si="561">SUM(BG105:BG114)</f>
        <v>0</v>
      </c>
      <c r="BH104" s="213">
        <f t="shared" ref="BH104" si="562">SUM(BH105:BH114)</f>
        <v>0</v>
      </c>
      <c r="BI104" s="213">
        <f t="shared" ref="BI104" si="563">SUM(BI105:BI114)</f>
        <v>0</v>
      </c>
      <c r="BJ104" s="213">
        <f t="shared" ref="BJ104" si="564">SUM(BJ105:BJ114)</f>
        <v>0</v>
      </c>
      <c r="BK104" s="213">
        <f t="shared" ref="BK104" si="565">SUM(BK105:BK114)</f>
        <v>0</v>
      </c>
      <c r="BL104" s="213">
        <f t="shared" ref="BL104" si="566">SUM(BL105:BL114)</f>
        <v>0</v>
      </c>
      <c r="BM104" s="213">
        <f t="shared" ref="BM104" si="567">SUM(BM105:BM114)</f>
        <v>0</v>
      </c>
    </row>
    <row r="105" spans="1:65" s="42" customFormat="1" ht="15" customHeight="1">
      <c r="A105" s="254" t="s">
        <v>144</v>
      </c>
      <c r="B105" s="263">
        <f>SUM(C105:E105)</f>
        <v>1767</v>
      </c>
      <c r="C105" s="264">
        <f>SUM(F105:R105)</f>
        <v>472</v>
      </c>
      <c r="D105" s="266">
        <f>SUM(S105:AG105)</f>
        <v>746</v>
      </c>
      <c r="E105" s="266">
        <f>SUM(AH105:AR105)</f>
        <v>549</v>
      </c>
      <c r="F105" s="296">
        <v>69</v>
      </c>
      <c r="G105" s="282">
        <v>47</v>
      </c>
      <c r="H105" s="282">
        <v>42</v>
      </c>
      <c r="I105" s="282">
        <v>50</v>
      </c>
      <c r="J105" s="282">
        <v>41</v>
      </c>
      <c r="K105" s="282">
        <v>21</v>
      </c>
      <c r="L105" s="282">
        <v>39</v>
      </c>
      <c r="M105" s="282">
        <v>49</v>
      </c>
      <c r="N105" s="282">
        <v>28</v>
      </c>
      <c r="O105" s="282">
        <v>15</v>
      </c>
      <c r="P105" s="282">
        <v>22</v>
      </c>
      <c r="Q105" s="282">
        <v>29</v>
      </c>
      <c r="R105" s="282">
        <v>20</v>
      </c>
      <c r="S105" s="282">
        <v>63</v>
      </c>
      <c r="T105" s="282">
        <v>34</v>
      </c>
      <c r="U105" s="282">
        <v>46</v>
      </c>
      <c r="V105" s="282">
        <v>50</v>
      </c>
      <c r="W105" s="282">
        <v>21</v>
      </c>
      <c r="X105" s="282">
        <v>53</v>
      </c>
      <c r="Y105" s="282">
        <v>35</v>
      </c>
      <c r="Z105" s="282">
        <v>22</v>
      </c>
      <c r="AA105" s="282">
        <v>80</v>
      </c>
      <c r="AB105" s="282">
        <v>61</v>
      </c>
      <c r="AC105" s="282">
        <v>48</v>
      </c>
      <c r="AD105" s="282">
        <v>43</v>
      </c>
      <c r="AE105" s="282">
        <v>64</v>
      </c>
      <c r="AF105" s="282">
        <v>43</v>
      </c>
      <c r="AG105" s="282">
        <v>83</v>
      </c>
      <c r="AH105" s="282">
        <v>44</v>
      </c>
      <c r="AI105" s="282">
        <v>50</v>
      </c>
      <c r="AJ105" s="282">
        <v>67</v>
      </c>
      <c r="AK105" s="282">
        <v>64</v>
      </c>
      <c r="AL105" s="282">
        <v>33</v>
      </c>
      <c r="AM105" s="282">
        <v>41</v>
      </c>
      <c r="AN105" s="282">
        <v>49</v>
      </c>
      <c r="AO105" s="282">
        <v>37</v>
      </c>
      <c r="AP105" s="282">
        <v>51</v>
      </c>
      <c r="AQ105" s="282">
        <v>36</v>
      </c>
      <c r="AR105" s="283">
        <v>77</v>
      </c>
      <c r="AS105" s="241">
        <v>60</v>
      </c>
      <c r="AT105" s="42">
        <v>64</v>
      </c>
    </row>
    <row r="106" spans="1:65" s="43" customFormat="1" ht="15" customHeight="1">
      <c r="A106" s="254" t="s">
        <v>127</v>
      </c>
      <c r="B106" s="263">
        <f t="shared" ref="B106:B113" si="568">SUM(C106:E106)</f>
        <v>1404</v>
      </c>
      <c r="C106" s="264">
        <f t="shared" ref="C106:C114" si="569">SUM(F106:R106)</f>
        <v>392</v>
      </c>
      <c r="D106" s="266">
        <f t="shared" ref="D106:D115" si="570">SUM(S106:AG106)</f>
        <v>590</v>
      </c>
      <c r="E106" s="266">
        <f t="shared" ref="E106:E115" si="571">SUM(AH106:AR106)</f>
        <v>422</v>
      </c>
      <c r="F106" s="296">
        <v>46</v>
      </c>
      <c r="G106" s="282">
        <v>38</v>
      </c>
      <c r="H106" s="282">
        <v>39</v>
      </c>
      <c r="I106" s="282">
        <v>29</v>
      </c>
      <c r="J106" s="282">
        <v>28</v>
      </c>
      <c r="K106" s="282">
        <v>23</v>
      </c>
      <c r="L106" s="282">
        <v>34</v>
      </c>
      <c r="M106" s="282">
        <v>52</v>
      </c>
      <c r="N106" s="282">
        <v>26</v>
      </c>
      <c r="O106" s="282">
        <v>14</v>
      </c>
      <c r="P106" s="282">
        <v>13</v>
      </c>
      <c r="Q106" s="282">
        <v>24</v>
      </c>
      <c r="R106" s="282">
        <v>26</v>
      </c>
      <c r="S106" s="282">
        <v>51</v>
      </c>
      <c r="T106" s="282">
        <v>16</v>
      </c>
      <c r="U106" s="282">
        <v>40</v>
      </c>
      <c r="V106" s="282">
        <v>37</v>
      </c>
      <c r="W106" s="282">
        <v>14</v>
      </c>
      <c r="X106" s="282">
        <v>40</v>
      </c>
      <c r="Y106" s="282">
        <v>37</v>
      </c>
      <c r="Z106" s="282">
        <v>15</v>
      </c>
      <c r="AA106" s="282">
        <v>83</v>
      </c>
      <c r="AB106" s="282">
        <v>47</v>
      </c>
      <c r="AC106" s="282">
        <v>37</v>
      </c>
      <c r="AD106" s="282">
        <v>26</v>
      </c>
      <c r="AE106" s="282">
        <v>65</v>
      </c>
      <c r="AF106" s="282">
        <v>40</v>
      </c>
      <c r="AG106" s="282">
        <v>42</v>
      </c>
      <c r="AH106" s="282">
        <v>38</v>
      </c>
      <c r="AI106" s="282">
        <v>36</v>
      </c>
      <c r="AJ106" s="282">
        <v>39</v>
      </c>
      <c r="AK106" s="282">
        <v>35</v>
      </c>
      <c r="AL106" s="282">
        <v>22</v>
      </c>
      <c r="AM106" s="282">
        <v>37</v>
      </c>
      <c r="AN106" s="282">
        <v>42</v>
      </c>
      <c r="AO106" s="282">
        <v>17</v>
      </c>
      <c r="AP106" s="282">
        <v>49</v>
      </c>
      <c r="AQ106" s="282">
        <v>19</v>
      </c>
      <c r="AR106" s="283">
        <v>88</v>
      </c>
      <c r="AS106" s="242">
        <v>54</v>
      </c>
      <c r="AT106" s="43">
        <v>38</v>
      </c>
    </row>
    <row r="107" spans="1:65" s="43" customFormat="1" ht="15" customHeight="1">
      <c r="A107" s="254" t="s">
        <v>128</v>
      </c>
      <c r="B107" s="263">
        <f t="shared" si="568"/>
        <v>1009</v>
      </c>
      <c r="C107" s="264">
        <f t="shared" si="569"/>
        <v>276</v>
      </c>
      <c r="D107" s="266">
        <f t="shared" si="570"/>
        <v>420</v>
      </c>
      <c r="E107" s="266">
        <f t="shared" si="571"/>
        <v>313</v>
      </c>
      <c r="F107" s="296">
        <v>27</v>
      </c>
      <c r="G107" s="282">
        <v>21</v>
      </c>
      <c r="H107" s="282">
        <v>31</v>
      </c>
      <c r="I107" s="282">
        <v>28</v>
      </c>
      <c r="J107" s="282">
        <v>21</v>
      </c>
      <c r="K107" s="282">
        <v>25</v>
      </c>
      <c r="L107" s="282">
        <v>22</v>
      </c>
      <c r="M107" s="282">
        <v>30</v>
      </c>
      <c r="N107" s="282">
        <v>15</v>
      </c>
      <c r="O107" s="282">
        <v>9</v>
      </c>
      <c r="P107" s="282">
        <v>12</v>
      </c>
      <c r="Q107" s="282">
        <v>20</v>
      </c>
      <c r="R107" s="282">
        <v>15</v>
      </c>
      <c r="S107" s="282">
        <v>33</v>
      </c>
      <c r="T107" s="282">
        <v>18</v>
      </c>
      <c r="U107" s="282">
        <v>44</v>
      </c>
      <c r="V107" s="282">
        <v>18</v>
      </c>
      <c r="W107" s="282">
        <v>13</v>
      </c>
      <c r="X107" s="282">
        <v>36</v>
      </c>
      <c r="Y107" s="282">
        <v>20</v>
      </c>
      <c r="Z107" s="282">
        <v>6</v>
      </c>
      <c r="AA107" s="282">
        <v>53</v>
      </c>
      <c r="AB107" s="282">
        <v>44</v>
      </c>
      <c r="AC107" s="282">
        <v>24</v>
      </c>
      <c r="AD107" s="282">
        <v>27</v>
      </c>
      <c r="AE107" s="282">
        <v>33</v>
      </c>
      <c r="AF107" s="282">
        <v>21</v>
      </c>
      <c r="AG107" s="282">
        <v>30</v>
      </c>
      <c r="AH107" s="282">
        <v>38</v>
      </c>
      <c r="AI107" s="282">
        <v>25</v>
      </c>
      <c r="AJ107" s="282">
        <v>41</v>
      </c>
      <c r="AK107" s="282">
        <v>28</v>
      </c>
      <c r="AL107" s="282">
        <v>23</v>
      </c>
      <c r="AM107" s="282">
        <v>23</v>
      </c>
      <c r="AN107" s="282">
        <v>31</v>
      </c>
      <c r="AO107" s="282">
        <v>11</v>
      </c>
      <c r="AP107" s="282">
        <v>32</v>
      </c>
      <c r="AQ107" s="282">
        <v>17</v>
      </c>
      <c r="AR107" s="283">
        <v>44</v>
      </c>
      <c r="AS107" s="242">
        <v>35</v>
      </c>
      <c r="AT107" s="43">
        <v>30</v>
      </c>
    </row>
    <row r="108" spans="1:65" s="43" customFormat="1" ht="15" customHeight="1">
      <c r="A108" s="254" t="s">
        <v>129</v>
      </c>
      <c r="B108" s="263">
        <f t="shared" si="568"/>
        <v>749</v>
      </c>
      <c r="C108" s="264">
        <f t="shared" si="569"/>
        <v>201</v>
      </c>
      <c r="D108" s="266">
        <f t="shared" si="570"/>
        <v>317</v>
      </c>
      <c r="E108" s="266">
        <f t="shared" si="571"/>
        <v>231</v>
      </c>
      <c r="F108" s="296">
        <v>20</v>
      </c>
      <c r="G108" s="282">
        <v>22</v>
      </c>
      <c r="H108" s="282">
        <v>20</v>
      </c>
      <c r="I108" s="282">
        <v>13</v>
      </c>
      <c r="J108" s="282">
        <v>22</v>
      </c>
      <c r="K108" s="282">
        <v>15</v>
      </c>
      <c r="L108" s="282">
        <v>12</v>
      </c>
      <c r="M108" s="282">
        <v>27</v>
      </c>
      <c r="N108" s="282">
        <v>9</v>
      </c>
      <c r="O108" s="282">
        <v>10</v>
      </c>
      <c r="P108" s="282">
        <v>4</v>
      </c>
      <c r="Q108" s="282">
        <v>13</v>
      </c>
      <c r="R108" s="282">
        <v>14</v>
      </c>
      <c r="S108" s="282">
        <v>22</v>
      </c>
      <c r="T108" s="282">
        <v>14</v>
      </c>
      <c r="U108" s="282">
        <v>25</v>
      </c>
      <c r="V108" s="282">
        <v>22</v>
      </c>
      <c r="W108" s="282">
        <v>7</v>
      </c>
      <c r="X108" s="282">
        <v>20</v>
      </c>
      <c r="Y108" s="282">
        <v>13</v>
      </c>
      <c r="Z108" s="282">
        <v>12</v>
      </c>
      <c r="AA108" s="282">
        <v>41</v>
      </c>
      <c r="AB108" s="282">
        <v>37</v>
      </c>
      <c r="AC108" s="282">
        <v>22</v>
      </c>
      <c r="AD108" s="282">
        <v>10</v>
      </c>
      <c r="AE108" s="282">
        <v>27</v>
      </c>
      <c r="AF108" s="282">
        <v>15</v>
      </c>
      <c r="AG108" s="282">
        <v>30</v>
      </c>
      <c r="AH108" s="282">
        <v>13</v>
      </c>
      <c r="AI108" s="282">
        <v>17</v>
      </c>
      <c r="AJ108" s="282">
        <v>33</v>
      </c>
      <c r="AK108" s="282">
        <v>17</v>
      </c>
      <c r="AL108" s="282">
        <v>11</v>
      </c>
      <c r="AM108" s="282">
        <v>17</v>
      </c>
      <c r="AN108" s="282">
        <v>23</v>
      </c>
      <c r="AO108" s="282">
        <v>16</v>
      </c>
      <c r="AP108" s="282">
        <v>19</v>
      </c>
      <c r="AQ108" s="282">
        <v>16</v>
      </c>
      <c r="AR108" s="283">
        <v>49</v>
      </c>
      <c r="AS108" s="242">
        <v>25</v>
      </c>
      <c r="AT108" s="43">
        <v>31</v>
      </c>
    </row>
    <row r="109" spans="1:65" s="42" customFormat="1" ht="15" customHeight="1">
      <c r="A109" s="254" t="s">
        <v>130</v>
      </c>
      <c r="B109" s="263">
        <f t="shared" si="568"/>
        <v>589</v>
      </c>
      <c r="C109" s="264">
        <f t="shared" si="569"/>
        <v>149</v>
      </c>
      <c r="D109" s="266">
        <f t="shared" si="570"/>
        <v>253</v>
      </c>
      <c r="E109" s="266">
        <f t="shared" si="571"/>
        <v>187</v>
      </c>
      <c r="F109" s="296">
        <v>17</v>
      </c>
      <c r="G109" s="282">
        <v>16</v>
      </c>
      <c r="H109" s="282">
        <v>14</v>
      </c>
      <c r="I109" s="282">
        <v>2</v>
      </c>
      <c r="J109" s="282">
        <v>24</v>
      </c>
      <c r="K109" s="282">
        <v>8</v>
      </c>
      <c r="L109" s="282">
        <v>9</v>
      </c>
      <c r="M109" s="282">
        <v>16</v>
      </c>
      <c r="N109" s="282">
        <v>9</v>
      </c>
      <c r="O109" s="282">
        <v>10</v>
      </c>
      <c r="P109" s="282">
        <v>3</v>
      </c>
      <c r="Q109" s="282">
        <v>14</v>
      </c>
      <c r="R109" s="282">
        <v>7</v>
      </c>
      <c r="S109" s="282">
        <v>20</v>
      </c>
      <c r="T109" s="282">
        <v>14</v>
      </c>
      <c r="U109" s="282">
        <v>28</v>
      </c>
      <c r="V109" s="282">
        <v>11</v>
      </c>
      <c r="W109" s="282">
        <v>6</v>
      </c>
      <c r="X109" s="282">
        <v>17</v>
      </c>
      <c r="Y109" s="282">
        <v>15</v>
      </c>
      <c r="Z109" s="282">
        <v>6</v>
      </c>
      <c r="AA109" s="282">
        <v>25</v>
      </c>
      <c r="AB109" s="282">
        <v>23</v>
      </c>
      <c r="AC109" s="282">
        <v>12</v>
      </c>
      <c r="AD109" s="282">
        <v>9</v>
      </c>
      <c r="AE109" s="282">
        <v>23</v>
      </c>
      <c r="AF109" s="282">
        <v>17</v>
      </c>
      <c r="AG109" s="282">
        <v>27</v>
      </c>
      <c r="AH109" s="282">
        <v>16</v>
      </c>
      <c r="AI109" s="282">
        <v>22</v>
      </c>
      <c r="AJ109" s="282">
        <v>23</v>
      </c>
      <c r="AK109" s="282">
        <v>23</v>
      </c>
      <c r="AL109" s="282">
        <v>9</v>
      </c>
      <c r="AM109" s="282">
        <v>12</v>
      </c>
      <c r="AN109" s="282">
        <v>19</v>
      </c>
      <c r="AO109" s="282">
        <v>11</v>
      </c>
      <c r="AP109" s="282">
        <v>20</v>
      </c>
      <c r="AQ109" s="282">
        <v>13</v>
      </c>
      <c r="AR109" s="283">
        <v>19</v>
      </c>
      <c r="AS109" s="241">
        <v>22</v>
      </c>
      <c r="AT109" s="42">
        <v>24</v>
      </c>
    </row>
    <row r="110" spans="1:65" s="43" customFormat="1" ht="15" customHeight="1">
      <c r="A110" s="254" t="s">
        <v>131</v>
      </c>
      <c r="B110" s="263">
        <f t="shared" si="568"/>
        <v>415</v>
      </c>
      <c r="C110" s="264">
        <f t="shared" si="569"/>
        <v>132</v>
      </c>
      <c r="D110" s="266">
        <f t="shared" si="570"/>
        <v>177</v>
      </c>
      <c r="E110" s="266">
        <f t="shared" si="571"/>
        <v>106</v>
      </c>
      <c r="F110" s="296">
        <v>24</v>
      </c>
      <c r="G110" s="282">
        <v>15</v>
      </c>
      <c r="H110" s="282">
        <v>16</v>
      </c>
      <c r="I110" s="282">
        <v>6</v>
      </c>
      <c r="J110" s="282">
        <v>7</v>
      </c>
      <c r="K110" s="282">
        <v>6</v>
      </c>
      <c r="L110" s="282">
        <v>11</v>
      </c>
      <c r="M110" s="282">
        <v>5</v>
      </c>
      <c r="N110" s="282">
        <v>7</v>
      </c>
      <c r="O110" s="282">
        <v>8</v>
      </c>
      <c r="P110" s="282">
        <v>5</v>
      </c>
      <c r="Q110" s="282">
        <v>13</v>
      </c>
      <c r="R110" s="282">
        <v>9</v>
      </c>
      <c r="S110" s="282">
        <v>13</v>
      </c>
      <c r="T110" s="282">
        <v>8</v>
      </c>
      <c r="U110" s="282">
        <v>16</v>
      </c>
      <c r="V110" s="282">
        <v>11</v>
      </c>
      <c r="W110" s="282">
        <v>4</v>
      </c>
      <c r="X110" s="282">
        <v>11</v>
      </c>
      <c r="Y110" s="282">
        <v>6</v>
      </c>
      <c r="Z110" s="282">
        <v>6</v>
      </c>
      <c r="AA110" s="282">
        <v>22</v>
      </c>
      <c r="AB110" s="282">
        <v>25</v>
      </c>
      <c r="AC110" s="282">
        <v>12</v>
      </c>
      <c r="AD110" s="282">
        <v>8</v>
      </c>
      <c r="AE110" s="282">
        <v>6</v>
      </c>
      <c r="AF110" s="282">
        <v>13</v>
      </c>
      <c r="AG110" s="282">
        <v>16</v>
      </c>
      <c r="AH110" s="282">
        <v>12</v>
      </c>
      <c r="AI110" s="282">
        <v>10</v>
      </c>
      <c r="AJ110" s="282">
        <v>12</v>
      </c>
      <c r="AK110" s="282">
        <v>6</v>
      </c>
      <c r="AL110" s="282">
        <v>9</v>
      </c>
      <c r="AM110" s="282">
        <v>7</v>
      </c>
      <c r="AN110" s="282">
        <v>10</v>
      </c>
      <c r="AO110" s="282">
        <v>11</v>
      </c>
      <c r="AP110" s="282">
        <v>6</v>
      </c>
      <c r="AQ110" s="282">
        <v>3</v>
      </c>
      <c r="AR110" s="283">
        <v>20</v>
      </c>
      <c r="AS110" s="242">
        <v>23</v>
      </c>
      <c r="AT110" s="43">
        <v>18</v>
      </c>
    </row>
    <row r="111" spans="1:65" s="43" customFormat="1" ht="15" customHeight="1">
      <c r="A111" s="254" t="s">
        <v>132</v>
      </c>
      <c r="B111" s="263">
        <f t="shared" si="568"/>
        <v>316</v>
      </c>
      <c r="C111" s="264">
        <f t="shared" si="569"/>
        <v>83</v>
      </c>
      <c r="D111" s="266">
        <f t="shared" si="570"/>
        <v>128</v>
      </c>
      <c r="E111" s="266">
        <f t="shared" si="571"/>
        <v>105</v>
      </c>
      <c r="F111" s="296">
        <v>5</v>
      </c>
      <c r="G111" s="282">
        <v>11</v>
      </c>
      <c r="H111" s="282">
        <v>7</v>
      </c>
      <c r="I111" s="282">
        <v>5</v>
      </c>
      <c r="J111" s="282">
        <v>11</v>
      </c>
      <c r="K111" s="282">
        <v>3</v>
      </c>
      <c r="L111" s="282">
        <v>5</v>
      </c>
      <c r="M111" s="282">
        <v>11</v>
      </c>
      <c r="N111" s="282">
        <v>5</v>
      </c>
      <c r="O111" s="282">
        <v>5</v>
      </c>
      <c r="P111" s="282">
        <v>5</v>
      </c>
      <c r="Q111" s="282">
        <v>5</v>
      </c>
      <c r="R111" s="282">
        <v>5</v>
      </c>
      <c r="S111" s="282">
        <v>15</v>
      </c>
      <c r="T111" s="282">
        <v>2</v>
      </c>
      <c r="U111" s="282">
        <v>11</v>
      </c>
      <c r="V111" s="282">
        <v>10</v>
      </c>
      <c r="W111" s="282">
        <v>2</v>
      </c>
      <c r="X111" s="282">
        <v>10</v>
      </c>
      <c r="Y111" s="282">
        <v>3</v>
      </c>
      <c r="Z111" s="282">
        <v>3</v>
      </c>
      <c r="AA111" s="282">
        <v>18</v>
      </c>
      <c r="AB111" s="282">
        <v>12</v>
      </c>
      <c r="AC111" s="282">
        <v>6</v>
      </c>
      <c r="AD111" s="282">
        <v>5</v>
      </c>
      <c r="AE111" s="282">
        <v>8</v>
      </c>
      <c r="AF111" s="282">
        <v>12</v>
      </c>
      <c r="AG111" s="282">
        <v>11</v>
      </c>
      <c r="AH111" s="282">
        <v>14</v>
      </c>
      <c r="AI111" s="282">
        <v>8</v>
      </c>
      <c r="AJ111" s="282">
        <v>10</v>
      </c>
      <c r="AK111" s="282">
        <v>11</v>
      </c>
      <c r="AL111" s="282">
        <v>4</v>
      </c>
      <c r="AM111" s="282">
        <v>6</v>
      </c>
      <c r="AN111" s="282">
        <v>11</v>
      </c>
      <c r="AO111" s="282">
        <v>9</v>
      </c>
      <c r="AP111" s="282">
        <v>8</v>
      </c>
      <c r="AQ111" s="282">
        <v>7</v>
      </c>
      <c r="AR111" s="283">
        <v>17</v>
      </c>
      <c r="AS111" s="242">
        <v>10</v>
      </c>
      <c r="AT111" s="43">
        <v>12</v>
      </c>
    </row>
    <row r="112" spans="1:65" s="43" customFormat="1" ht="15" customHeight="1">
      <c r="A112" s="254" t="s">
        <v>133</v>
      </c>
      <c r="B112" s="263">
        <f t="shared" si="568"/>
        <v>250</v>
      </c>
      <c r="C112" s="264">
        <f t="shared" si="569"/>
        <v>68</v>
      </c>
      <c r="D112" s="266">
        <f t="shared" si="570"/>
        <v>106</v>
      </c>
      <c r="E112" s="266">
        <f t="shared" si="571"/>
        <v>76</v>
      </c>
      <c r="F112" s="296">
        <v>10</v>
      </c>
      <c r="G112" s="282">
        <v>11</v>
      </c>
      <c r="H112" s="282">
        <v>8</v>
      </c>
      <c r="I112" s="282">
        <v>7</v>
      </c>
      <c r="J112" s="282">
        <v>6</v>
      </c>
      <c r="K112" s="282">
        <v>7</v>
      </c>
      <c r="L112" s="282">
        <v>1</v>
      </c>
      <c r="M112" s="282">
        <v>6</v>
      </c>
      <c r="N112" s="282">
        <v>1</v>
      </c>
      <c r="O112" s="282">
        <v>3</v>
      </c>
      <c r="P112" s="282">
        <v>3</v>
      </c>
      <c r="Q112" s="282">
        <v>3</v>
      </c>
      <c r="R112" s="282">
        <v>2</v>
      </c>
      <c r="S112" s="282">
        <v>5</v>
      </c>
      <c r="T112" s="282">
        <v>4</v>
      </c>
      <c r="U112" s="282">
        <v>7</v>
      </c>
      <c r="V112" s="282">
        <v>5</v>
      </c>
      <c r="W112" s="282">
        <v>2</v>
      </c>
      <c r="X112" s="282">
        <v>15</v>
      </c>
      <c r="Y112" s="282">
        <v>6</v>
      </c>
      <c r="Z112" s="282">
        <v>2</v>
      </c>
      <c r="AA112" s="282">
        <v>21</v>
      </c>
      <c r="AB112" s="282">
        <v>11</v>
      </c>
      <c r="AC112" s="282">
        <v>9</v>
      </c>
      <c r="AD112" s="282">
        <v>5</v>
      </c>
      <c r="AE112" s="282">
        <v>6</v>
      </c>
      <c r="AF112" s="282">
        <v>2</v>
      </c>
      <c r="AG112" s="282">
        <v>6</v>
      </c>
      <c r="AH112" s="282">
        <v>2</v>
      </c>
      <c r="AI112" s="282">
        <v>6</v>
      </c>
      <c r="AJ112" s="282">
        <v>10</v>
      </c>
      <c r="AK112" s="282">
        <v>8</v>
      </c>
      <c r="AL112" s="282">
        <v>6</v>
      </c>
      <c r="AM112" s="282">
        <v>6</v>
      </c>
      <c r="AN112" s="282">
        <v>9</v>
      </c>
      <c r="AO112" s="282">
        <v>6</v>
      </c>
      <c r="AP112" s="282">
        <v>6</v>
      </c>
      <c r="AQ112" s="282">
        <v>4</v>
      </c>
      <c r="AR112" s="283">
        <v>13</v>
      </c>
      <c r="AS112" s="242">
        <v>8</v>
      </c>
      <c r="AT112" s="43">
        <v>9</v>
      </c>
    </row>
    <row r="113" spans="1:45" s="43" customFormat="1" ht="15" customHeight="1">
      <c r="A113" s="254" t="s">
        <v>134</v>
      </c>
      <c r="B113" s="263">
        <f t="shared" si="568"/>
        <v>146</v>
      </c>
      <c r="C113" s="264">
        <f t="shared" si="569"/>
        <v>36</v>
      </c>
      <c r="D113" s="266">
        <f t="shared" si="570"/>
        <v>65</v>
      </c>
      <c r="E113" s="266">
        <f t="shared" si="571"/>
        <v>45</v>
      </c>
      <c r="F113" s="296">
        <v>7</v>
      </c>
      <c r="G113" s="282">
        <v>5</v>
      </c>
      <c r="H113" s="282">
        <v>5</v>
      </c>
      <c r="I113" s="282">
        <v>1</v>
      </c>
      <c r="J113" s="282">
        <v>4</v>
      </c>
      <c r="K113" s="282">
        <v>2</v>
      </c>
      <c r="L113" s="282">
        <v>3</v>
      </c>
      <c r="M113" s="282">
        <v>0</v>
      </c>
      <c r="N113" s="282">
        <v>2</v>
      </c>
      <c r="O113" s="282">
        <v>2</v>
      </c>
      <c r="P113" s="282">
        <v>0</v>
      </c>
      <c r="Q113" s="282">
        <v>2</v>
      </c>
      <c r="R113" s="282">
        <v>3</v>
      </c>
      <c r="S113" s="282">
        <v>1</v>
      </c>
      <c r="T113" s="282">
        <v>7</v>
      </c>
      <c r="U113" s="282">
        <v>9</v>
      </c>
      <c r="V113" s="282">
        <v>3</v>
      </c>
      <c r="W113" s="282">
        <v>0</v>
      </c>
      <c r="X113" s="282">
        <v>2</v>
      </c>
      <c r="Y113" s="282">
        <v>5</v>
      </c>
      <c r="Z113" s="282">
        <v>6</v>
      </c>
      <c r="AA113" s="282">
        <v>9</v>
      </c>
      <c r="AB113" s="282">
        <v>7</v>
      </c>
      <c r="AC113" s="282">
        <v>2</v>
      </c>
      <c r="AD113" s="282">
        <v>2</v>
      </c>
      <c r="AE113" s="282">
        <v>4</v>
      </c>
      <c r="AF113" s="282">
        <v>2</v>
      </c>
      <c r="AG113" s="282">
        <v>6</v>
      </c>
      <c r="AH113" s="282">
        <v>1</v>
      </c>
      <c r="AI113" s="282">
        <v>3</v>
      </c>
      <c r="AJ113" s="282">
        <v>10</v>
      </c>
      <c r="AK113" s="282">
        <v>3</v>
      </c>
      <c r="AL113" s="282">
        <v>2</v>
      </c>
      <c r="AM113" s="282">
        <v>3</v>
      </c>
      <c r="AN113" s="282">
        <v>4</v>
      </c>
      <c r="AO113" s="282">
        <v>2</v>
      </c>
      <c r="AP113" s="282">
        <v>5</v>
      </c>
      <c r="AQ113" s="282">
        <v>4</v>
      </c>
      <c r="AR113" s="283">
        <v>8</v>
      </c>
      <c r="AS113" s="242">
        <v>7</v>
      </c>
    </row>
    <row r="114" spans="1:45" s="43" customFormat="1" ht="15" customHeight="1">
      <c r="A114" s="254" t="s">
        <v>135</v>
      </c>
      <c r="B114" s="263">
        <f>SUM(C114:E114)</f>
        <v>96</v>
      </c>
      <c r="C114" s="264">
        <f t="shared" si="569"/>
        <v>27</v>
      </c>
      <c r="D114" s="266">
        <f t="shared" si="570"/>
        <v>36</v>
      </c>
      <c r="E114" s="266">
        <f t="shared" si="571"/>
        <v>33</v>
      </c>
      <c r="F114" s="297">
        <v>5</v>
      </c>
      <c r="G114" s="286">
        <v>3</v>
      </c>
      <c r="H114" s="286">
        <v>1</v>
      </c>
      <c r="I114" s="286">
        <v>4</v>
      </c>
      <c r="J114" s="286">
        <v>3</v>
      </c>
      <c r="K114" s="286">
        <v>1</v>
      </c>
      <c r="L114" s="286">
        <v>0</v>
      </c>
      <c r="M114" s="286">
        <v>6</v>
      </c>
      <c r="N114" s="286">
        <v>0</v>
      </c>
      <c r="O114" s="286">
        <v>2</v>
      </c>
      <c r="P114" s="286">
        <v>0</v>
      </c>
      <c r="Q114" s="286">
        <v>1</v>
      </c>
      <c r="R114" s="286">
        <v>1</v>
      </c>
      <c r="S114" s="286">
        <v>3</v>
      </c>
      <c r="T114" s="286">
        <v>3</v>
      </c>
      <c r="U114" s="286">
        <v>6</v>
      </c>
      <c r="V114" s="286">
        <v>0</v>
      </c>
      <c r="W114" s="286">
        <v>0</v>
      </c>
      <c r="X114" s="286">
        <v>4</v>
      </c>
      <c r="Y114" s="286">
        <v>3</v>
      </c>
      <c r="Z114" s="286">
        <v>0</v>
      </c>
      <c r="AA114" s="286">
        <v>4</v>
      </c>
      <c r="AB114" s="286">
        <v>2</v>
      </c>
      <c r="AC114" s="286">
        <v>2</v>
      </c>
      <c r="AD114" s="286">
        <v>3</v>
      </c>
      <c r="AE114" s="286">
        <v>1</v>
      </c>
      <c r="AF114" s="286">
        <v>1</v>
      </c>
      <c r="AG114" s="286">
        <v>4</v>
      </c>
      <c r="AH114" s="286">
        <v>3</v>
      </c>
      <c r="AI114" s="286">
        <v>4</v>
      </c>
      <c r="AJ114" s="286">
        <v>1</v>
      </c>
      <c r="AK114" s="286">
        <v>2</v>
      </c>
      <c r="AL114" s="286">
        <v>2</v>
      </c>
      <c r="AM114" s="286">
        <v>2</v>
      </c>
      <c r="AN114" s="286">
        <v>1</v>
      </c>
      <c r="AO114" s="286">
        <v>4</v>
      </c>
      <c r="AP114" s="286">
        <v>5</v>
      </c>
      <c r="AQ114" s="286">
        <v>4</v>
      </c>
      <c r="AR114" s="287">
        <v>5</v>
      </c>
      <c r="AS114" s="242">
        <v>3</v>
      </c>
    </row>
    <row r="115" spans="1:45" s="91" customFormat="1" ht="15" customHeight="1" thickBot="1">
      <c r="A115" s="255" t="s">
        <v>297</v>
      </c>
      <c r="B115" s="268">
        <f>SUM(C115:E115)</f>
        <v>159</v>
      </c>
      <c r="C115" s="288">
        <f>SUM(F115:R115)</f>
        <v>40</v>
      </c>
      <c r="D115" s="289">
        <f t="shared" si="570"/>
        <v>76</v>
      </c>
      <c r="E115" s="289">
        <f t="shared" si="571"/>
        <v>43</v>
      </c>
      <c r="F115" s="298">
        <v>3</v>
      </c>
      <c r="G115" s="281">
        <v>7</v>
      </c>
      <c r="H115" s="281">
        <v>11</v>
      </c>
      <c r="I115" s="281">
        <v>1</v>
      </c>
      <c r="J115" s="281">
        <v>5</v>
      </c>
      <c r="K115" s="281">
        <v>1</v>
      </c>
      <c r="L115" s="281">
        <v>0</v>
      </c>
      <c r="M115" s="281">
        <v>4</v>
      </c>
      <c r="N115" s="281">
        <v>3</v>
      </c>
      <c r="O115" s="281">
        <v>1</v>
      </c>
      <c r="P115" s="281">
        <v>1</v>
      </c>
      <c r="Q115" s="281">
        <v>1</v>
      </c>
      <c r="R115" s="281">
        <v>2</v>
      </c>
      <c r="S115" s="281">
        <v>8</v>
      </c>
      <c r="T115" s="281">
        <v>0</v>
      </c>
      <c r="U115" s="281">
        <v>6</v>
      </c>
      <c r="V115" s="281">
        <v>7</v>
      </c>
      <c r="W115" s="281">
        <v>1</v>
      </c>
      <c r="X115" s="281">
        <v>5</v>
      </c>
      <c r="Y115" s="281">
        <v>6</v>
      </c>
      <c r="Z115" s="281">
        <v>0</v>
      </c>
      <c r="AA115" s="281">
        <v>10</v>
      </c>
      <c r="AB115" s="281">
        <v>7</v>
      </c>
      <c r="AC115" s="281">
        <v>8</v>
      </c>
      <c r="AD115" s="281">
        <v>5</v>
      </c>
      <c r="AE115" s="281">
        <v>5</v>
      </c>
      <c r="AF115" s="281">
        <v>6</v>
      </c>
      <c r="AG115" s="281">
        <v>2</v>
      </c>
      <c r="AH115" s="281">
        <v>6</v>
      </c>
      <c r="AI115" s="281">
        <v>2</v>
      </c>
      <c r="AJ115" s="281">
        <v>5</v>
      </c>
      <c r="AK115" s="281">
        <v>4</v>
      </c>
      <c r="AL115" s="281">
        <v>4</v>
      </c>
      <c r="AM115" s="281">
        <v>4</v>
      </c>
      <c r="AN115" s="281">
        <v>6</v>
      </c>
      <c r="AO115" s="281">
        <v>1</v>
      </c>
      <c r="AP115" s="281">
        <v>4</v>
      </c>
      <c r="AQ115" s="281">
        <v>1</v>
      </c>
      <c r="AR115" s="281">
        <v>6</v>
      </c>
      <c r="AS115" s="245">
        <v>2</v>
      </c>
    </row>
    <row r="116" spans="1:45">
      <c r="A116" s="3" t="s">
        <v>295</v>
      </c>
      <c r="C116" s="3"/>
      <c r="D116" s="3"/>
      <c r="E116" s="3"/>
    </row>
    <row r="117" spans="1:45" ht="15" thickBot="1">
      <c r="A117" s="34"/>
      <c r="B117" s="35"/>
      <c r="C117" s="186"/>
      <c r="D117" s="186"/>
      <c r="E117" s="186"/>
    </row>
    <row r="118" spans="1:45" ht="15.75">
      <c r="A118" s="68" t="s">
        <v>245</v>
      </c>
      <c r="B118" s="69" t="s">
        <v>2</v>
      </c>
      <c r="C118" s="190" t="s">
        <v>209</v>
      </c>
      <c r="D118" s="190" t="s">
        <v>211</v>
      </c>
      <c r="E118" s="191" t="s">
        <v>213</v>
      </c>
      <c r="T118" s="187"/>
      <c r="U118" s="187"/>
      <c r="V118" s="188"/>
      <c r="W118" s="188"/>
      <c r="AL118" s="187"/>
      <c r="AM118" s="187"/>
      <c r="AN118" s="189"/>
      <c r="AO118" s="189"/>
    </row>
    <row r="119" spans="1:45" ht="15.75">
      <c r="A119" s="70" t="s">
        <v>234</v>
      </c>
      <c r="B119" s="71">
        <f>SUM(B120:B122)</f>
        <v>1090269</v>
      </c>
      <c r="C119" s="192">
        <f>SUM(C120:C122)</f>
        <v>285039</v>
      </c>
      <c r="D119" s="192">
        <f t="shared" ref="D119:E119" si="572">SUM(D120:D122)</f>
        <v>434289</v>
      </c>
      <c r="E119" s="192">
        <f t="shared" si="572"/>
        <v>370941</v>
      </c>
      <c r="T119" s="187"/>
      <c r="U119" s="187"/>
      <c r="V119" s="188"/>
      <c r="W119" s="188"/>
      <c r="AL119" s="187"/>
      <c r="AM119" s="187"/>
      <c r="AN119" s="189"/>
      <c r="AO119" s="189"/>
    </row>
    <row r="120" spans="1:45" ht="15.75">
      <c r="A120" s="70" t="s">
        <v>235</v>
      </c>
      <c r="B120" s="71">
        <f>SUM(B5,B17:B21)</f>
        <v>130426</v>
      </c>
      <c r="C120" s="192">
        <f>SUM(C5,C17:C21)</f>
        <v>30390</v>
      </c>
      <c r="D120" s="192">
        <f>SUM(D5,D17:D21)</f>
        <v>49731</v>
      </c>
      <c r="E120" s="193">
        <f>SUM(E5,E17:E21)</f>
        <v>50305</v>
      </c>
      <c r="F120" s="230">
        <f>B122/B119*100</f>
        <v>17.395890372009109</v>
      </c>
      <c r="T120" s="187"/>
      <c r="U120" s="187"/>
      <c r="V120" s="188"/>
      <c r="W120" s="188"/>
      <c r="AL120" s="187"/>
      <c r="AM120" s="187"/>
      <c r="AN120" s="189"/>
      <c r="AO120" s="189"/>
    </row>
    <row r="121" spans="1:45" ht="15.75">
      <c r="A121" s="70" t="s">
        <v>236</v>
      </c>
      <c r="B121" s="71">
        <f>SUM(B22:B27,B38,B49,B60,B72:B76)</f>
        <v>770181</v>
      </c>
      <c r="C121" s="192">
        <f>SUM(C22:C27,C38,C49,C60,C72:C76)</f>
        <v>200433</v>
      </c>
      <c r="D121" s="192">
        <f>SUM(D22:D27,D38,D49,D60,D72:D76)</f>
        <v>308949</v>
      </c>
      <c r="E121" s="192">
        <f>SUM(E22:E27,E38,E49,E60,E72:E76)</f>
        <v>260799</v>
      </c>
      <c r="T121" s="187"/>
      <c r="U121" s="187"/>
      <c r="V121" s="188"/>
      <c r="W121" s="188"/>
      <c r="AL121" s="187"/>
      <c r="AM121" s="187"/>
      <c r="AN121" s="189"/>
      <c r="AO121" s="189"/>
    </row>
    <row r="122" spans="1:45" ht="16.5" thickBot="1">
      <c r="A122" s="72" t="s">
        <v>237</v>
      </c>
      <c r="B122" s="73">
        <f>SUM(B77:B82,B93,B104,B115)</f>
        <v>189662</v>
      </c>
      <c r="C122" s="194">
        <f>SUM(C77:C82,C93,C104,C115)</f>
        <v>54216</v>
      </c>
      <c r="D122" s="194">
        <f>SUM(D77:D82,D93,D104,D115)</f>
        <v>75609</v>
      </c>
      <c r="E122" s="194">
        <f>SUM(E77:E82,E93,E104,E115)</f>
        <v>59837</v>
      </c>
      <c r="F122" s="230"/>
      <c r="T122" s="187"/>
      <c r="U122" s="187"/>
      <c r="V122" s="188"/>
      <c r="W122" s="188"/>
      <c r="AL122" s="187"/>
      <c r="AM122" s="187"/>
      <c r="AN122" s="189"/>
      <c r="AO122" s="189"/>
    </row>
  </sheetData>
  <sheetProtection selectLockedCells="1"/>
  <mergeCells count="1">
    <mergeCell ref="A1:G1"/>
  </mergeCells>
  <phoneticPr fontId="27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90" orientation="portrait" r:id="rId1"/>
  <headerFooter alignWithMargins="0"/>
  <ignoredErrors>
    <ignoredError sqref="F104:AR10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110" zoomScaleNormal="110" workbookViewId="0">
      <pane xSplit="1" ySplit="4" topLeftCell="B5" activePane="bottomRight" state="frozen"/>
      <selection activeCell="J17" sqref="J17"/>
      <selection pane="topRight" activeCell="J17" sqref="J17"/>
      <selection pane="bottomLeft" activeCell="J17" sqref="J17"/>
      <selection pane="bottomRight" sqref="A1:H1"/>
    </sheetView>
  </sheetViews>
  <sheetFormatPr defaultColWidth="8.88671875" defaultRowHeight="13.5"/>
  <cols>
    <col min="1" max="1" width="8.88671875" style="9"/>
    <col min="2" max="7" width="12.77734375" style="5" customWidth="1"/>
    <col min="8" max="8" width="8.109375" style="5" customWidth="1"/>
    <col min="9" max="16384" width="8.88671875" style="5"/>
  </cols>
  <sheetData>
    <row r="1" spans="1:9" s="4" customFormat="1" ht="25.5">
      <c r="A1" s="318" t="s">
        <v>256</v>
      </c>
      <c r="B1" s="318"/>
      <c r="C1" s="318"/>
      <c r="D1" s="318"/>
      <c r="E1" s="318"/>
      <c r="F1" s="318"/>
      <c r="G1" s="318"/>
      <c r="H1" s="318"/>
    </row>
    <row r="2" spans="1:9" ht="20.100000000000001" customHeight="1" thickBot="1">
      <c r="A2" s="1"/>
      <c r="B2" s="1"/>
      <c r="C2" s="1"/>
      <c r="D2" s="1"/>
      <c r="E2" s="1"/>
      <c r="F2" s="1"/>
      <c r="I2" s="5" t="s">
        <v>308</v>
      </c>
    </row>
    <row r="3" spans="1:9" s="6" customFormat="1" ht="20.100000000000001" customHeight="1">
      <c r="A3" s="319" t="s">
        <v>0</v>
      </c>
      <c r="B3" s="321" t="s">
        <v>331</v>
      </c>
      <c r="C3" s="322"/>
      <c r="D3" s="321" t="s">
        <v>334</v>
      </c>
      <c r="E3" s="322"/>
      <c r="F3" s="323" t="s">
        <v>39</v>
      </c>
      <c r="G3" s="324"/>
      <c r="H3" s="316" t="s">
        <v>27</v>
      </c>
    </row>
    <row r="4" spans="1:9" s="6" customFormat="1" ht="20.100000000000001" customHeight="1">
      <c r="A4" s="320"/>
      <c r="B4" s="140" t="s">
        <v>1</v>
      </c>
      <c r="C4" s="144" t="s">
        <v>287</v>
      </c>
      <c r="D4" s="58" t="s">
        <v>288</v>
      </c>
      <c r="E4" s="57" t="s">
        <v>44</v>
      </c>
      <c r="F4" s="58" t="s">
        <v>1</v>
      </c>
      <c r="G4" s="57" t="s">
        <v>45</v>
      </c>
      <c r="H4" s="317"/>
    </row>
    <row r="5" spans="1:9" s="7" customFormat="1" ht="20.100000000000001" customHeight="1">
      <c r="A5" s="141" t="s">
        <v>28</v>
      </c>
      <c r="B5" s="195">
        <v>1090420</v>
      </c>
      <c r="C5" s="196">
        <v>100</v>
      </c>
      <c r="D5" s="152">
        <f>D6+D7+D8+D9+D10+D11+D12+D13+D14</f>
        <v>1090269</v>
      </c>
      <c r="E5" s="153">
        <v>100</v>
      </c>
      <c r="F5" s="154">
        <f>SUM(F6:F14)</f>
        <v>-151</v>
      </c>
      <c r="G5" s="155">
        <f t="shared" ref="G5:G14" si="0">(F5/B5)*100</f>
        <v>-1.384787513068359E-2</v>
      </c>
      <c r="H5" s="59"/>
    </row>
    <row r="6" spans="1:9" s="7" customFormat="1" ht="20.25" customHeight="1">
      <c r="A6" s="141" t="s">
        <v>29</v>
      </c>
      <c r="B6" s="197">
        <v>71443</v>
      </c>
      <c r="C6" s="198">
        <v>6.5518790924597861</v>
      </c>
      <c r="D6" s="139">
        <f>'읍면동 연령별 현황(내국인)'!B5</f>
        <v>71129</v>
      </c>
      <c r="E6" s="61">
        <f>D6/$D$5*100</f>
        <v>6.5239862822844632</v>
      </c>
      <c r="F6" s="212">
        <f t="shared" ref="F6:F14" si="1">D6-B6</f>
        <v>-314</v>
      </c>
      <c r="G6" s="60">
        <f t="shared" si="0"/>
        <v>-0.43951121873381577</v>
      </c>
      <c r="H6" s="59"/>
    </row>
    <row r="7" spans="1:9" s="8" customFormat="1" ht="20.100000000000001" customHeight="1">
      <c r="A7" s="141" t="s">
        <v>31</v>
      </c>
      <c r="B7" s="197">
        <v>120418</v>
      </c>
      <c r="C7" s="198">
        <v>11.043267731699711</v>
      </c>
      <c r="D7" s="139">
        <f>'읍면동 연령별 현황(내국인)'!B16</f>
        <v>120725</v>
      </c>
      <c r="E7" s="61">
        <f>D7/$D$5*100</f>
        <v>11.072955389908362</v>
      </c>
      <c r="F7" s="62">
        <f>D7-B7</f>
        <v>307</v>
      </c>
      <c r="G7" s="60">
        <f t="shared" si="0"/>
        <v>0.25494527396236444</v>
      </c>
      <c r="H7" s="63"/>
    </row>
    <row r="8" spans="1:9" s="8" customFormat="1" ht="20.100000000000001" customHeight="1">
      <c r="A8" s="141" t="s">
        <v>32</v>
      </c>
      <c r="B8" s="197">
        <v>126068</v>
      </c>
      <c r="C8" s="198">
        <v>11.561416701821317</v>
      </c>
      <c r="D8" s="139">
        <f>'읍면동 연령별 현황(내국인)'!B27</f>
        <v>125680</v>
      </c>
      <c r="E8" s="61">
        <f>D8/$D$5*100</f>
        <v>11.527430386445914</v>
      </c>
      <c r="F8" s="62">
        <f t="shared" si="1"/>
        <v>-388</v>
      </c>
      <c r="G8" s="60">
        <f t="shared" si="0"/>
        <v>-0.30777040962020497</v>
      </c>
      <c r="H8" s="63"/>
    </row>
    <row r="9" spans="1:9" s="8" customFormat="1" ht="20.100000000000001" customHeight="1">
      <c r="A9" s="142" t="s">
        <v>33</v>
      </c>
      <c r="B9" s="197">
        <v>138025</v>
      </c>
      <c r="C9" s="198">
        <v>12.657966655050348</v>
      </c>
      <c r="D9" s="139">
        <f>'읍면동 연령별 현황(내국인)'!B38</f>
        <v>138288</v>
      </c>
      <c r="E9" s="61">
        <f t="shared" ref="E9:E14" si="2">D9/$D$5*100</f>
        <v>12.683842244436924</v>
      </c>
      <c r="F9" s="62">
        <f t="shared" si="1"/>
        <v>263</v>
      </c>
      <c r="G9" s="60">
        <f t="shared" si="0"/>
        <v>0.1905451910885709</v>
      </c>
      <c r="H9" s="63"/>
    </row>
    <row r="10" spans="1:9" s="8" customFormat="1" ht="20.100000000000001" customHeight="1">
      <c r="A10" s="142" t="s">
        <v>34</v>
      </c>
      <c r="B10" s="197">
        <v>179349</v>
      </c>
      <c r="C10" s="198">
        <v>16.44769905174153</v>
      </c>
      <c r="D10" s="139">
        <f>'읍면동 연령별 현황(내국인)'!B49</f>
        <v>178846</v>
      </c>
      <c r="E10" s="61">
        <f t="shared" si="2"/>
        <v>16.403841620737637</v>
      </c>
      <c r="F10" s="62">
        <f t="shared" si="1"/>
        <v>-503</v>
      </c>
      <c r="G10" s="60">
        <f t="shared" si="0"/>
        <v>-0.28045877033047301</v>
      </c>
      <c r="H10" s="63"/>
    </row>
    <row r="11" spans="1:9" s="8" customFormat="1" ht="20.100000000000001" customHeight="1">
      <c r="A11" s="142" t="s">
        <v>35</v>
      </c>
      <c r="B11" s="197">
        <v>192995</v>
      </c>
      <c r="C11" s="198">
        <v>17.699143449313109</v>
      </c>
      <c r="D11" s="139">
        <f>'읍면동 연령별 현황(내국인)'!B60</f>
        <v>192990</v>
      </c>
      <c r="E11" s="61">
        <f t="shared" si="2"/>
        <v>17.701136141631103</v>
      </c>
      <c r="F11" s="62">
        <f t="shared" si="1"/>
        <v>-5</v>
      </c>
      <c r="G11" s="60">
        <f t="shared" si="0"/>
        <v>-2.5907406927640612E-3</v>
      </c>
      <c r="H11" s="63"/>
    </row>
    <row r="12" spans="1:9" s="8" customFormat="1" ht="20.100000000000001" customHeight="1">
      <c r="A12" s="142" t="s">
        <v>36</v>
      </c>
      <c r="B12" s="197">
        <v>134872</v>
      </c>
      <c r="C12" s="198">
        <v>12.368812017387794</v>
      </c>
      <c r="D12" s="139">
        <f>'읍면동 연령별 현황(내국인)'!B71</f>
        <v>135017</v>
      </c>
      <c r="E12" s="61">
        <f t="shared" si="2"/>
        <v>12.383824542383577</v>
      </c>
      <c r="F12" s="62">
        <f t="shared" si="1"/>
        <v>145</v>
      </c>
      <c r="G12" s="60">
        <f t="shared" si="0"/>
        <v>0.10750934219111453</v>
      </c>
      <c r="H12" s="63"/>
    </row>
    <row r="13" spans="1:9" s="6" customFormat="1" ht="20.100000000000001" customHeight="1">
      <c r="A13" s="142" t="s">
        <v>21</v>
      </c>
      <c r="B13" s="197">
        <v>80189</v>
      </c>
      <c r="C13" s="198">
        <v>7.3539553566515661</v>
      </c>
      <c r="D13" s="139">
        <f>'읍면동 연령별 현황(내국인)'!B82</f>
        <v>80453</v>
      </c>
      <c r="E13" s="61">
        <f t="shared" si="2"/>
        <v>7.3791880719345411</v>
      </c>
      <c r="F13" s="62">
        <f t="shared" si="1"/>
        <v>264</v>
      </c>
      <c r="G13" s="60">
        <f t="shared" si="0"/>
        <v>0.32922221252291461</v>
      </c>
      <c r="H13" s="63"/>
    </row>
    <row r="14" spans="1:9" s="6" customFormat="1" ht="20.100000000000001" customHeight="1" thickBot="1">
      <c r="A14" s="143" t="s">
        <v>37</v>
      </c>
      <c r="B14" s="199">
        <v>47061</v>
      </c>
      <c r="C14" s="200">
        <v>4.3158599438748366</v>
      </c>
      <c r="D14" s="234">
        <f>'읍면동 연령별 현황(내국인)'!B93+'읍면동 연령별 현황(내국인)'!B104+'읍면동 연령별 현황(내국인)'!B115</f>
        <v>47141</v>
      </c>
      <c r="E14" s="64">
        <f t="shared" si="2"/>
        <v>4.3237953202374824</v>
      </c>
      <c r="F14" s="65">
        <f t="shared" si="1"/>
        <v>80</v>
      </c>
      <c r="G14" s="66">
        <f t="shared" si="0"/>
        <v>0.1699921378636238</v>
      </c>
      <c r="H14" s="67"/>
    </row>
    <row r="16" spans="1:9">
      <c r="C16" s="151"/>
      <c r="D16" s="33"/>
    </row>
    <row r="17" spans="3:3">
      <c r="C17" s="151"/>
    </row>
    <row r="18" spans="3:3">
      <c r="C18" s="151"/>
    </row>
    <row r="19" spans="3:3">
      <c r="C19" s="151"/>
    </row>
    <row r="20" spans="3:3">
      <c r="C20" s="151"/>
    </row>
    <row r="21" spans="3:3">
      <c r="C21" s="151"/>
    </row>
  </sheetData>
  <sheetProtection selectLockedCells="1"/>
  <mergeCells count="6">
    <mergeCell ref="H3:H4"/>
    <mergeCell ref="A1:H1"/>
    <mergeCell ref="A3:A4"/>
    <mergeCell ref="B3:C3"/>
    <mergeCell ref="D3:E3"/>
    <mergeCell ref="F3:G3"/>
  </mergeCells>
  <phoneticPr fontId="27" type="noConversion"/>
  <printOptions horizontalCentered="1"/>
  <pageMargins left="0.15748031496062992" right="0.15748031496062992" top="0.59055118110236227" bottom="0.3937007874015748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F1"/>
    </sheetView>
  </sheetViews>
  <sheetFormatPr defaultRowHeight="13.5"/>
  <cols>
    <col min="2" max="2" width="9.77734375" bestFit="1" customWidth="1"/>
    <col min="3" max="3" width="13.5546875" bestFit="1" customWidth="1"/>
    <col min="4" max="4" width="9.77734375" bestFit="1" customWidth="1"/>
    <col min="5" max="5" width="11" bestFit="1" customWidth="1"/>
    <col min="6" max="6" width="11.6640625" bestFit="1" customWidth="1"/>
    <col min="7" max="7" width="10.33203125" customWidth="1"/>
    <col min="8" max="8" width="9" bestFit="1" customWidth="1"/>
    <col min="9" max="10" width="9.88671875" bestFit="1" customWidth="1"/>
    <col min="11" max="11" width="8.77734375" customWidth="1"/>
    <col min="12" max="12" width="8.109375" customWidth="1"/>
    <col min="13" max="13" width="7.33203125" bestFit="1" customWidth="1"/>
    <col min="14" max="14" width="7.33203125" customWidth="1"/>
    <col min="15" max="16" width="7.33203125" bestFit="1" customWidth="1"/>
  </cols>
  <sheetData>
    <row r="1" spans="1:13" ht="29.25" customHeight="1">
      <c r="A1" s="325" t="s">
        <v>207</v>
      </c>
      <c r="B1" s="326"/>
      <c r="C1" s="326"/>
      <c r="D1" s="326"/>
      <c r="E1" s="326"/>
      <c r="F1" s="327"/>
      <c r="G1" s="36" t="s">
        <v>292</v>
      </c>
      <c r="H1" s="36"/>
      <c r="I1" s="36"/>
    </row>
    <row r="2" spans="1:13" ht="15" thickBot="1">
      <c r="A2" s="36"/>
      <c r="B2" s="36"/>
      <c r="C2" s="36"/>
      <c r="D2" s="36"/>
      <c r="E2" s="36"/>
      <c r="F2" s="103" t="s">
        <v>335</v>
      </c>
      <c r="G2" s="36"/>
      <c r="H2" s="36" t="s">
        <v>308</v>
      </c>
      <c r="I2" s="36"/>
    </row>
    <row r="3" spans="1:13" ht="20.100000000000001" customHeight="1">
      <c r="A3" s="47" t="s">
        <v>172</v>
      </c>
      <c r="B3" s="48" t="s">
        <v>195</v>
      </c>
      <c r="C3" s="48" t="s">
        <v>168</v>
      </c>
      <c r="D3" s="48" t="s">
        <v>196</v>
      </c>
      <c r="E3" s="48" t="s">
        <v>169</v>
      </c>
      <c r="F3" s="49" t="s">
        <v>170</v>
      </c>
      <c r="G3" s="74"/>
      <c r="H3" s="74"/>
      <c r="I3" s="74"/>
    </row>
    <row r="4" spans="1:13" ht="20.100000000000001" customHeight="1">
      <c r="A4" s="90" t="s">
        <v>171</v>
      </c>
      <c r="B4" s="104" t="s">
        <v>168</v>
      </c>
      <c r="C4" s="105">
        <f>SUM(C5,C19,C35)</f>
        <v>1090269</v>
      </c>
      <c r="D4" s="105">
        <f>SUM(D5,D19,D35)</f>
        <v>130426</v>
      </c>
      <c r="E4" s="105">
        <f>SUM(E5,E19,E35)</f>
        <v>770181</v>
      </c>
      <c r="F4" s="106">
        <f>SUM(F5,F19,F35)</f>
        <v>189662</v>
      </c>
      <c r="G4" s="251"/>
      <c r="H4" s="74"/>
      <c r="I4" s="74"/>
      <c r="M4" s="31"/>
    </row>
    <row r="5" spans="1:13" ht="20.100000000000001" customHeight="1">
      <c r="A5" s="332" t="s">
        <v>198</v>
      </c>
      <c r="B5" s="87" t="s">
        <v>197</v>
      </c>
      <c r="C5" s="88">
        <f>SUM(C6:C18)</f>
        <v>285039</v>
      </c>
      <c r="D5" s="88">
        <f>SUM(D6:D18)</f>
        <v>30390</v>
      </c>
      <c r="E5" s="88">
        <f>SUM(E6:E18)</f>
        <v>200433</v>
      </c>
      <c r="F5" s="89">
        <f>SUM(F6:F18)</f>
        <v>54216</v>
      </c>
      <c r="G5" s="74"/>
      <c r="H5" s="74"/>
      <c r="I5" s="74"/>
    </row>
    <row r="6" spans="1:13" ht="20.100000000000001" customHeight="1">
      <c r="A6" s="332"/>
      <c r="B6" s="50" t="s">
        <v>173</v>
      </c>
      <c r="C6" s="51">
        <f>SUM(D6:F6)</f>
        <v>30834</v>
      </c>
      <c r="D6" s="51">
        <f>SUM('읍면동 연령별 현황(내국인)'!F$5,'읍면동 연령별 현황(내국인)'!F$17,'읍면동 연령별 현황(내국인)'!F$18,'읍면동 연령별 현황(내국인)'!F$19,'읍면동 연령별 현황(내국인)'!F$20,'읍면동 연령별 현황(내국인)'!F$21)</f>
        <v>2477</v>
      </c>
      <c r="E6" s="51">
        <f>SUM('읍면동 연령별 현황(내국인)'!F$22:F$27,'읍면동 연령별 현황(내국인)'!F$38,'읍면동 연령별 현황(내국인)'!F$49,'읍면동 연령별 현황(내국인)'!F$60,'읍면동 연령별 현황(내국인)'!F$72:F$76)</f>
        <v>22374</v>
      </c>
      <c r="F6" s="52">
        <f>SUM('읍면동 연령별 현황(내국인)'!F$77:F$82,'읍면동 연령별 현황(내국인)'!F$93,'읍면동 연령별 현황(내국인)'!F$104,'읍면동 연령별 현황(내국인)'!F$115,'읍면동 연령별 현황(내국인)'!F$116)</f>
        <v>5983</v>
      </c>
      <c r="G6" s="74"/>
      <c r="H6" s="74"/>
      <c r="I6" s="74"/>
    </row>
    <row r="7" spans="1:13" ht="20.100000000000001" customHeight="1">
      <c r="A7" s="332"/>
      <c r="B7" s="50" t="s">
        <v>205</v>
      </c>
      <c r="C7" s="51">
        <f>SUM(D7:F7)</f>
        <v>34589</v>
      </c>
      <c r="D7" s="51">
        <f>SUM('읍면동 연령별 현황(내국인)'!G$5,'읍면동 연령별 현황(내국인)'!G$17,'읍면동 연령별 현황(내국인)'!G$18,'읍면동 연령별 현황(내국인)'!G$19,'읍면동 연령별 현황(내국인)'!G$20,'읍면동 연령별 현황(내국인)'!G$21)</f>
        <v>3828</v>
      </c>
      <c r="E7" s="51">
        <f>SUM('읍면동 연령별 현황(내국인)'!G$22:G$27,'읍면동 연령별 현황(내국인)'!G$38,'읍면동 연령별 현황(내국인)'!G$49,'읍면동 연령별 현황(내국인)'!G$60,'읍면동 연령별 현황(내국인)'!G$72:G$76)</f>
        <v>24193</v>
      </c>
      <c r="F7" s="52">
        <f>SUM('읍면동 연령별 현황(내국인)'!G$77:G$82,'읍면동 연령별 현황(내국인)'!G$93,'읍면동 연령별 현황(내국인)'!G$104,'읍면동 연령별 현황(내국인)'!G$115,'읍면동 연령별 현황(내국인)'!G$116)</f>
        <v>6568</v>
      </c>
      <c r="G7" s="74"/>
      <c r="H7" s="74"/>
      <c r="I7" s="74"/>
    </row>
    <row r="8" spans="1:13" ht="20.100000000000001" customHeight="1">
      <c r="A8" s="332"/>
      <c r="B8" s="50" t="s">
        <v>206</v>
      </c>
      <c r="C8" s="51">
        <f t="shared" ref="C8:C18" si="0">SUM(D8:F8)</f>
        <v>18682</v>
      </c>
      <c r="D8" s="51">
        <f>SUM('읍면동 연령별 현황(내국인)'!H$5,'읍면동 연령별 현황(내국인)'!H$17,'읍면동 연령별 현황(내국인)'!H$18,'읍면동 연령별 현황(내국인)'!H$19,'읍면동 연령별 현황(내국인)'!H$20,'읍면동 연령별 현황(내국인)'!H$21)</f>
        <v>1515</v>
      </c>
      <c r="E8" s="51">
        <f>SUM('읍면동 연령별 현황(내국인)'!H$22:H$27,'읍면동 연령별 현황(내국인)'!H$38,'읍면동 연령별 현황(내국인)'!H$49,'읍면동 연령별 현황(내국인)'!H$60,'읍면동 연령별 현황(내국인)'!H$72:H$76)</f>
        <v>12451</v>
      </c>
      <c r="F8" s="52">
        <f>SUM('읍면동 연령별 현황(내국인)'!H$77:H$82,'읍면동 연령별 현황(내국인)'!H$93,'읍면동 연령별 현황(내국인)'!H$104,'읍면동 연령별 현황(내국인)'!H$115,'읍면동 연령별 현황(내국인)'!H$116)</f>
        <v>4716</v>
      </c>
      <c r="G8" s="75"/>
      <c r="H8" s="74"/>
      <c r="I8" s="74"/>
      <c r="J8" s="32"/>
      <c r="K8" s="32"/>
      <c r="L8" s="32"/>
    </row>
    <row r="9" spans="1:13" ht="20.100000000000001" customHeight="1">
      <c r="A9" s="332"/>
      <c r="B9" s="50" t="s">
        <v>260</v>
      </c>
      <c r="C9" s="51">
        <f t="shared" si="0"/>
        <v>23442</v>
      </c>
      <c r="D9" s="51">
        <f>SUM('읍면동 연령별 현황(내국인)'!I$5,'읍면동 연령별 현황(내국인)'!I$17,'읍면동 연령별 현황(내국인)'!I$18,'읍면동 연령별 현황(내국인)'!I$19,'읍면동 연령별 현황(내국인)'!I$20,'읍면동 연령별 현황(내국인)'!I$21)</f>
        <v>3803</v>
      </c>
      <c r="E9" s="51">
        <f>SUM('읍면동 연령별 현황(내국인)'!I$22:I$27,'읍면동 연령별 현황(내국인)'!I$38,'읍면동 연령별 현황(내국인)'!I$49,'읍면동 연령별 현황(내국인)'!I$60,'읍면동 연령별 현황(내국인)'!I$72:I$76)</f>
        <v>15029</v>
      </c>
      <c r="F9" s="52">
        <f>SUM('읍면동 연령별 현황(내국인)'!I$77:I$82,'읍면동 연령별 현황(내국인)'!I$93,'읍면동 연령별 현황(내국인)'!I$104,'읍면동 연령별 현황(내국인)'!I$115,'읍면동 연령별 현황(내국인)'!I$116)</f>
        <v>4610</v>
      </c>
      <c r="G9" s="76"/>
      <c r="H9" s="74"/>
      <c r="I9" s="74"/>
    </row>
    <row r="10" spans="1:13" ht="20.100000000000001" customHeight="1">
      <c r="A10" s="332"/>
      <c r="B10" s="50" t="s">
        <v>327</v>
      </c>
      <c r="C10" s="51">
        <f t="shared" ref="C10" si="1">SUM(D10:F10)</f>
        <v>21503</v>
      </c>
      <c r="D10" s="51">
        <f>SUM('읍면동 연령별 현황(내국인)'!J5,'읍면동 연령별 현황(내국인)'!J17:J21)</f>
        <v>1924</v>
      </c>
      <c r="E10" s="51">
        <f>SUM('읍면동 연령별 현황(내국인)'!J22:J26,'읍면동 연령별 현황(내국인)'!J27,'읍면동 연령별 현황(내국인)'!J38,'읍면동 연령별 현황(내국인)'!J49,'읍면동 연령별 현황(내국인)'!J60,'읍면동 연령별 현황(내국인)'!J72:J76)</f>
        <v>15144</v>
      </c>
      <c r="F10" s="52">
        <f>SUM('읍면동 연령별 현황(내국인)'!J77:J81,'읍면동 연령별 현황(내국인)'!J82,'읍면동 연령별 현황(내국인)'!J93,'읍면동 연령별 현황(내국인)'!J104,'읍면동 연령별 현황(내국인)'!J115)</f>
        <v>4435</v>
      </c>
      <c r="G10" s="76"/>
      <c r="H10" s="74"/>
      <c r="I10" s="74"/>
    </row>
    <row r="11" spans="1:13" ht="20.100000000000001" customHeight="1">
      <c r="A11" s="332"/>
      <c r="B11" s="50" t="s">
        <v>174</v>
      </c>
      <c r="C11" s="51">
        <f>SUM(D11:F11)</f>
        <v>7475</v>
      </c>
      <c r="D11" s="51">
        <f>SUM('읍면동 연령별 현황(내국인)'!K$5,'읍면동 연령별 현황(내국인)'!K$17,'읍면동 연령별 현황(내국인)'!K$18,'읍면동 연령별 현황(내국인)'!K$19,'읍면동 연령별 현황(내국인)'!K$20,'읍면동 연령별 현황(내국인)'!K$21)</f>
        <v>361</v>
      </c>
      <c r="E11" s="51">
        <f>SUM('읍면동 연령별 현황(내국인)'!K$22:K$27,'읍면동 연령별 현황(내국인)'!K$38,'읍면동 연령별 현황(내국인)'!K$49,'읍면동 연령별 현황(내국인)'!K$60,'읍면동 연령별 현황(내국인)'!K$72:K$76)</f>
        <v>4432</v>
      </c>
      <c r="F11" s="52">
        <f>SUM('읍면동 연령별 현황(내국인)'!K$77:K$82,'읍면동 연령별 현황(내국인)'!K$93,'읍면동 연령별 현황(내국인)'!K$104,'읍면동 연령별 현황(내국인)'!K$115,'읍면동 연령별 현황(내국인)'!K$116)</f>
        <v>2682</v>
      </c>
      <c r="G11" s="75"/>
      <c r="H11" s="74"/>
      <c r="I11" s="74"/>
    </row>
    <row r="12" spans="1:13" ht="20.100000000000001" customHeight="1">
      <c r="A12" s="332"/>
      <c r="B12" s="50" t="s">
        <v>175</v>
      </c>
      <c r="C12" s="51">
        <f t="shared" si="0"/>
        <v>7533</v>
      </c>
      <c r="D12" s="51">
        <f>SUM('읍면동 연령별 현황(내국인)'!L$5,'읍면동 연령별 현황(내국인)'!L$17,'읍면동 연령별 현황(내국인)'!L$18,'읍면동 연령별 현황(내국인)'!L$19,'읍면동 연령별 현황(내국인)'!L$20,'읍면동 연령별 현황(내국인)'!L$21)</f>
        <v>273</v>
      </c>
      <c r="E12" s="51">
        <f>SUM('읍면동 연령별 현황(내국인)'!L$22:L$27,'읍면동 연령별 현황(내국인)'!L$38,'읍면동 연령별 현황(내국인)'!L$49,'읍면동 연령별 현황(내국인)'!L$60,'읍면동 연령별 현황(내국인)'!L$72:L$76)</f>
        <v>4303</v>
      </c>
      <c r="F12" s="52">
        <f>SUM('읍면동 연령별 현황(내국인)'!L$77:L$82,'읍면동 연령별 현황(내국인)'!L$93,'읍면동 연령별 현황(내국인)'!L$104,'읍면동 연령별 현황(내국인)'!L$115,'읍면동 연령별 현황(내국인)'!L$116)</f>
        <v>2957</v>
      </c>
      <c r="G12" s="74"/>
      <c r="H12" s="74"/>
      <c r="I12" s="74"/>
    </row>
    <row r="13" spans="1:13" ht="20.100000000000001" customHeight="1">
      <c r="A13" s="332"/>
      <c r="B13" s="50" t="s">
        <v>176</v>
      </c>
      <c r="C13" s="51">
        <f>SUM(D13:F13)</f>
        <v>26716</v>
      </c>
      <c r="D13" s="51">
        <f>SUM('읍면동 연령별 현황(내국인)'!M$5,'읍면동 연령별 현황(내국인)'!M$17,'읍면동 연령별 현황(내국인)'!M$18,'읍면동 연령별 현황(내국인)'!M$19,'읍면동 연령별 현황(내국인)'!M$20,'읍면동 연령별 현황(내국인)'!M$21)</f>
        <v>2295</v>
      </c>
      <c r="E13" s="51">
        <f>SUM('읍면동 연령별 현황(내국인)'!M$22:M$27,'읍면동 연령별 현황(내국인)'!M$38,'읍면동 연령별 현황(내국인)'!M$49,'읍면동 연령별 현황(내국인)'!M$60,'읍면동 연령별 현황(내국인)'!M$72:M$76)</f>
        <v>19213</v>
      </c>
      <c r="F13" s="52">
        <f>SUM('읍면동 연령별 현황(내국인)'!M$77:M$82,'읍면동 연령별 현황(내국인)'!M$93,'읍면동 연령별 현황(내국인)'!M$104,'읍면동 연령별 현황(내국인)'!M$115,'읍면동 연령별 현황(내국인)'!M$116)</f>
        <v>5208</v>
      </c>
      <c r="G13" s="74"/>
      <c r="H13" s="74"/>
      <c r="I13" s="74"/>
    </row>
    <row r="14" spans="1:13" ht="20.100000000000001" customHeight="1">
      <c r="A14" s="332"/>
      <c r="B14" s="50" t="s">
        <v>267</v>
      </c>
      <c r="C14" s="51">
        <f>SUM(D14:F14)</f>
        <v>34650</v>
      </c>
      <c r="D14" s="51">
        <f>SUM('읍면동 연령별 현황(내국인)'!N$5,'읍면동 연령별 현황(내국인)'!N$17,'읍면동 연령별 현황(내국인)'!N$18,'읍면동 연령별 현황(내국인)'!N$19,'읍면동 연령별 현황(내국인)'!N$20,'읍면동 연령별 현황(내국인)'!N$21)</f>
        <v>4556</v>
      </c>
      <c r="E14" s="51">
        <f>SUM('읍면동 연령별 현황(내국인)'!N$22:N$27,'읍면동 연령별 현황(내국인)'!N$38,'읍면동 연령별 현황(내국인)'!N$49,'읍면동 연령별 현황(내국인)'!N$60,'읍면동 연령별 현황(내국인)'!N$72:N$76)</f>
        <v>25718</v>
      </c>
      <c r="F14" s="52">
        <f>SUM('읍면동 연령별 현황(내국인)'!N$77:N$82,'읍면동 연령별 현황(내국인)'!N$93,'읍면동 연령별 현황(내국인)'!N$104,'읍면동 연령별 현황(내국인)'!N$115,'읍면동 연령별 현황(내국인)'!N$116)</f>
        <v>4376</v>
      </c>
      <c r="G14" s="74"/>
      <c r="H14" s="74"/>
      <c r="I14" s="74"/>
    </row>
    <row r="15" spans="1:13" ht="20.100000000000001" customHeight="1">
      <c r="A15" s="332"/>
      <c r="B15" s="50" t="s">
        <v>266</v>
      </c>
      <c r="C15" s="51">
        <f>SUM(D15:F15)</f>
        <v>15775</v>
      </c>
      <c r="D15" s="51">
        <f>SUM('읍면동 연령별 현황(내국인)'!O$5,'읍면동 연령별 현황(내국인)'!O$17,'읍면동 연령별 현황(내국인)'!O$18,'읍면동 연령별 현황(내국인)'!O$19,'읍면동 연령별 현황(내국인)'!O$20,'읍면동 연령별 현황(내국인)'!O$21)</f>
        <v>1478</v>
      </c>
      <c r="E15" s="51">
        <f>SUM('읍면동 연령별 현황(내국인)'!O$22:O$27,'읍면동 연령별 현황(내국인)'!O$38,'읍면동 연령별 현황(내국인)'!O$49,'읍면동 연령별 현황(내국인)'!O$60,'읍면동 연령별 현황(내국인)'!O$72:O$76)</f>
        <v>11716</v>
      </c>
      <c r="F15" s="52">
        <f>SUM('읍면동 연령별 현황(내국인)'!O$77:O$82,'읍면동 연령별 현황(내국인)'!O$93,'읍면동 연령별 현황(내국인)'!O$104,'읍면동 연령별 현황(내국인)'!O$115,'읍면동 연령별 현황(내국인)'!O$116)</f>
        <v>2581</v>
      </c>
      <c r="G15" s="74"/>
      <c r="H15" s="74"/>
      <c r="I15" s="74"/>
    </row>
    <row r="16" spans="1:13" ht="20.100000000000001" customHeight="1">
      <c r="A16" s="332"/>
      <c r="B16" s="50" t="s">
        <v>322</v>
      </c>
      <c r="C16" s="51">
        <f>SUM(D16:F16)</f>
        <v>13382</v>
      </c>
      <c r="D16" s="51">
        <f>SUM('읍면동 연령별 현황(내국인)'!P$5,'읍면동 연령별 현황(내국인)'!P$17,'읍면동 연령별 현황(내국인)'!P$18,'읍면동 연령별 현황(내국인)'!P$19,'읍면동 연령별 현황(내국인)'!P$20,'읍면동 연령별 현황(내국인)'!P$21)</f>
        <v>1165</v>
      </c>
      <c r="E16" s="51">
        <f>SUM('읍면동 연령별 현황(내국인)'!P$22:P$27,'읍면동 연령별 현황(내국인)'!P$38,'읍면동 연령별 현황(내국인)'!P$49,'읍면동 연령별 현황(내국인)'!P$60,'읍면동 연령별 현황(내국인)'!P$72:P$76)</f>
        <v>9726</v>
      </c>
      <c r="F16" s="52">
        <f>SUM('읍면동 연령별 현황(내국인)'!P$77:P$82,'읍면동 연령별 현황(내국인)'!P$93,'읍면동 연령별 현황(내국인)'!P$104,'읍면동 연령별 현황(내국인)'!P$115,'읍면동 연령별 현황(내국인)'!P$116)</f>
        <v>2491</v>
      </c>
      <c r="G16" s="74"/>
      <c r="H16" s="74"/>
      <c r="I16" s="74"/>
    </row>
    <row r="17" spans="1:9" ht="20.100000000000001" customHeight="1">
      <c r="A17" s="332"/>
      <c r="B17" s="50" t="s">
        <v>323</v>
      </c>
      <c r="C17" s="51">
        <f t="shared" si="0"/>
        <v>38192</v>
      </c>
      <c r="D17" s="51">
        <f>SUM('읍면동 연령별 현황(내국인)'!Q$5,'읍면동 연령별 현황(내국인)'!Q$17,'읍면동 연령별 현황(내국인)'!Q$18,'읍면동 연령별 현황(내국인)'!Q$19,'읍면동 연령별 현황(내국인)'!Q$20,'읍면동 연령별 현황(내국인)'!Q$21)</f>
        <v>5930</v>
      </c>
      <c r="E17" s="51">
        <f>SUM('읍면동 연령별 현황(내국인)'!Q$22:Q$27,'읍면동 연령별 현황(내국인)'!Q$38,'읍면동 연령별 현황(내국인)'!Q$49,'읍면동 연령별 현황(내국인)'!Q$60,'읍면동 연령별 현황(내국인)'!Q$72:Q$76)</f>
        <v>27799</v>
      </c>
      <c r="F17" s="52">
        <f>SUM('읍면동 연령별 현황(내국인)'!Q$77:Q$82,'읍면동 연령별 현황(내국인)'!Q$93,'읍면동 연령별 현황(내국인)'!Q$104,'읍면동 연령별 현황(내국인)'!Q$115,'읍면동 연령별 현황(내국인)'!Q$116)</f>
        <v>4463</v>
      </c>
      <c r="G17" s="74"/>
      <c r="H17" s="74"/>
      <c r="I17" s="74"/>
    </row>
    <row r="18" spans="1:9" ht="20.100000000000001" customHeight="1">
      <c r="A18" s="332"/>
      <c r="B18" s="50" t="s">
        <v>177</v>
      </c>
      <c r="C18" s="51">
        <f t="shared" si="0"/>
        <v>12266</v>
      </c>
      <c r="D18" s="51">
        <f>SUM('읍면동 연령별 현황(내국인)'!R$5,'읍면동 연령별 현황(내국인)'!R$17,'읍면동 연령별 현황(내국인)'!R$18,'읍면동 연령별 현황(내국인)'!R$19,'읍면동 연령별 현황(내국인)'!R$20,'읍면동 연령별 현황(내국인)'!R$21)</f>
        <v>785</v>
      </c>
      <c r="E18" s="51">
        <f>SUM('읍면동 연령별 현황(내국인)'!R$22:R$27,'읍면동 연령별 현황(내국인)'!R$38,'읍면동 연령별 현황(내국인)'!R$49,'읍면동 연령별 현황(내국인)'!R$60,'읍면동 연령별 현황(내국인)'!R$72:R$76)</f>
        <v>8335</v>
      </c>
      <c r="F18" s="52">
        <f>SUM('읍면동 연령별 현황(내국인)'!R$77:R$82,'읍면동 연령별 현황(내국인)'!R$93,'읍면동 연령별 현황(내국인)'!R$104,'읍면동 연령별 현황(내국인)'!R$115,'읍면동 연령별 현황(내국인)'!R$116)</f>
        <v>3146</v>
      </c>
      <c r="G18" s="74"/>
      <c r="H18" s="74"/>
      <c r="I18" s="74"/>
    </row>
    <row r="19" spans="1:9" ht="20.100000000000001" customHeight="1">
      <c r="A19" s="332" t="s">
        <v>199</v>
      </c>
      <c r="B19" s="87" t="s">
        <v>201</v>
      </c>
      <c r="C19" s="88">
        <f>SUM(C20:C34)</f>
        <v>434289</v>
      </c>
      <c r="D19" s="88">
        <f>SUM(D20:D34)</f>
        <v>49731</v>
      </c>
      <c r="E19" s="88">
        <f>SUM(E20:E34)</f>
        <v>308949</v>
      </c>
      <c r="F19" s="89">
        <f>SUM(F20:F34)</f>
        <v>75609</v>
      </c>
      <c r="G19" s="74"/>
      <c r="H19" s="74"/>
      <c r="I19" s="74"/>
    </row>
    <row r="20" spans="1:9" ht="20.100000000000001" customHeight="1">
      <c r="A20" s="332"/>
      <c r="B20" s="50" t="s">
        <v>178</v>
      </c>
      <c r="C20" s="51">
        <f>SUM(D20:F20)</f>
        <v>35975</v>
      </c>
      <c r="D20" s="51">
        <f>SUM('읍면동 연령별 현황(내국인)'!S5,'읍면동 연령별 현황(내국인)'!S17:S21)</f>
        <v>3558</v>
      </c>
      <c r="E20" s="51">
        <f>SUM('읍면동 연령별 현황(내국인)'!S22:S26,'읍면동 연령별 현황(내국인)'!S27,'읍면동 연령별 현황(내국인)'!S38,'읍면동 연령별 현황(내국인)'!S49,'읍면동 연령별 현황(내국인)'!S60,'읍면동 연령별 현황(내국인)'!S72:S76)</f>
        <v>25758</v>
      </c>
      <c r="F20" s="52">
        <f>SUM('읍면동 연령별 현황(내국인)'!S77:S82,'읍면동 연령별 현황(내국인)'!S93,'읍면동 연령별 현황(내국인)'!S104,'읍면동 연령별 현황(내국인)'!S115)</f>
        <v>6659</v>
      </c>
      <c r="G20" s="74"/>
      <c r="H20" s="74"/>
      <c r="I20" s="74"/>
    </row>
    <row r="21" spans="1:9" ht="20.100000000000001" customHeight="1">
      <c r="A21" s="332"/>
      <c r="B21" s="50" t="s">
        <v>221</v>
      </c>
      <c r="C21" s="51">
        <f>SUM(D21:F21)</f>
        <v>34172</v>
      </c>
      <c r="D21" s="51">
        <f>SUM('읍면동 연령별 현황(내국인)'!T5,'읍면동 연령별 현황(내국인)'!T17:T18,'읍면동 연령별 현황(내국인)'!T19,'읍면동 연령별 현황(내국인)'!T20,'읍면동 연령별 현황(내국인)'!T21)</f>
        <v>4455</v>
      </c>
      <c r="E21" s="51">
        <f>SUM('읍면동 연령별 현황(내국인)'!T22:T27,'읍면동 연령별 현황(내국인)'!T38,'읍면동 연령별 현황(내국인)'!T49,'읍면동 연령별 현황(내국인)'!T60,'읍면동 연령별 현황(내국인)'!T72:T76)</f>
        <v>25244</v>
      </c>
      <c r="F21" s="52">
        <f>SUM('읍면동 연령별 현황(내국인)'!T77:T82,'읍면동 연령별 현황(내국인)'!T93,'읍면동 연령별 현황(내국인)'!T104,'읍면동 연령별 현황(내국인)'!T115)</f>
        <v>4473</v>
      </c>
      <c r="G21" s="74"/>
      <c r="H21" s="74"/>
      <c r="I21" s="74"/>
    </row>
    <row r="22" spans="1:9" ht="20.100000000000001" customHeight="1">
      <c r="A22" s="332"/>
      <c r="B22" s="50" t="s">
        <v>223</v>
      </c>
      <c r="C22" s="51">
        <f>SUM(D22:F22)</f>
        <v>19112</v>
      </c>
      <c r="D22" s="51">
        <f>SUM('읍면동 연령별 현황(내국인)'!U5,'읍면동 연령별 현황(내국인)'!U17:U21)</f>
        <v>2513</v>
      </c>
      <c r="E22" s="51">
        <f>SUM('읍면동 연령별 현황(내국인)'!U22:U27,'읍면동 연령별 현황(내국인)'!U38,'읍면동 연령별 현황(내국인)'!U49,'읍면동 연령별 현황(내국인)'!U60,'읍면동 연령별 현황(내국인)'!U72:U76)</f>
        <v>13566</v>
      </c>
      <c r="F22" s="52">
        <f>SUM('읍면동 연령별 현황(내국인)'!U77:U82,'읍면동 연령별 현황(내국인)'!U93,'읍면동 연령별 현황(내국인)'!U104,'읍면동 연령별 현황(내국인)'!U115)</f>
        <v>3033</v>
      </c>
      <c r="G22" s="74"/>
      <c r="H22" s="74"/>
      <c r="I22" s="74"/>
    </row>
    <row r="23" spans="1:9" ht="20.100000000000001" customHeight="1">
      <c r="A23" s="332"/>
      <c r="B23" s="50" t="s">
        <v>179</v>
      </c>
      <c r="C23" s="51">
        <f>SUM(D23:F23)</f>
        <v>39842</v>
      </c>
      <c r="D23" s="51">
        <f>SUM('읍면동 연령별 현황(내국인)'!V5,'읍면동 연령별 현황(내국인)'!V17:V21)</f>
        <v>4339</v>
      </c>
      <c r="E23" s="51">
        <f>SUM('읍면동 연령별 현황(내국인)'!V22:V27,'읍면동 연령별 현황(내국인)'!V38,'읍면동 연령별 현황(내국인)'!V49,'읍면동 연령별 현황(내국인)'!V60,'읍면동 연령별 현황(내국인)'!V72:V73,'읍면동 연령별 현황(내국인)'!V74,'읍면동 연령별 현황(내국인)'!V75,'읍면동 연령별 현황(내국인)'!V76)</f>
        <v>29927</v>
      </c>
      <c r="F23" s="52">
        <f>SUM('읍면동 연령별 현황(내국인)'!V77:V82,'읍면동 연령별 현황(내국인)'!V93,'읍면동 연령별 현황(내국인)'!V104,'읍면동 연령별 현황(내국인)'!V115)</f>
        <v>5576</v>
      </c>
      <c r="G23" s="74"/>
      <c r="H23" s="74"/>
      <c r="I23" s="74"/>
    </row>
    <row r="24" spans="1:9" ht="20.100000000000001" customHeight="1">
      <c r="A24" s="332"/>
      <c r="B24" s="50" t="s">
        <v>180</v>
      </c>
      <c r="C24" s="51">
        <f t="shared" ref="C24:C34" si="2">SUM(D24:F24)</f>
        <v>12460</v>
      </c>
      <c r="D24" s="51">
        <f>SUM('읍면동 연령별 현황(내국인)'!W5,'읍면동 연령별 현황(내국인)'!W17:W21)</f>
        <v>962</v>
      </c>
      <c r="E24" s="51">
        <f>SUM('읍면동 연령별 현황(내국인)'!W22:W27,'읍면동 연령별 현황(내국인)'!W38,'읍면동 연령별 현황(내국인)'!W49,'읍면동 연령별 현황(내국인)'!W60,'읍면동 연령별 현황(내국인)'!W72:W76)</f>
        <v>9065</v>
      </c>
      <c r="F24" s="52">
        <f>SUM('읍면동 연령별 현황(내국인)'!W77:W82,'읍면동 연령별 현황(내국인)'!W93,'읍면동 연령별 현황(내국인)'!W104,'읍면동 연령별 현황(내국인)'!W115)</f>
        <v>2433</v>
      </c>
      <c r="G24" s="74"/>
      <c r="H24" s="74"/>
      <c r="I24" s="74"/>
    </row>
    <row r="25" spans="1:9" ht="20.100000000000001" customHeight="1">
      <c r="A25" s="332"/>
      <c r="B25" s="50" t="s">
        <v>224</v>
      </c>
      <c r="C25" s="51">
        <f t="shared" si="2"/>
        <v>32396</v>
      </c>
      <c r="D25" s="51">
        <f>SUM('읍면동 연령별 현황(내국인)'!X5,'읍면동 연령별 현황(내국인)'!X17:X21)</f>
        <v>3533</v>
      </c>
      <c r="E25" s="51">
        <f>SUM('읍면동 연령별 현황(내국인)'!X22:X27,'읍면동 연령별 현황(내국인)'!X38,'읍면동 연령별 현황(내국인)'!X49,'읍면동 연령별 현황(내국인)'!X60,'읍면동 연령별 현황(내국인)'!X72:X76)</f>
        <v>22767</v>
      </c>
      <c r="F25" s="52">
        <f>SUM('읍면동 연령별 현황(내국인)'!X77:X82,'읍면동 연령별 현황(내국인)'!X93,'읍면동 연령별 현황(내국인)'!X104,'읍면동 연령별 현황(내국인)'!X115)</f>
        <v>6096</v>
      </c>
      <c r="G25" s="74"/>
      <c r="H25" s="74"/>
      <c r="I25" s="74"/>
    </row>
    <row r="26" spans="1:9" ht="20.100000000000001" customHeight="1">
      <c r="A26" s="332"/>
      <c r="B26" s="50" t="s">
        <v>181</v>
      </c>
      <c r="C26" s="51">
        <f>SUM(D26:F26)</f>
        <v>20644</v>
      </c>
      <c r="D26" s="51">
        <f>SUM('읍면동 연령별 현황(내국인)'!Y5,'읍면동 연령별 현황(내국인)'!Y17:Y21)</f>
        <v>1848</v>
      </c>
      <c r="E26" s="51">
        <f>SUM('읍면동 연령별 현황(내국인)'!Y22:Y27,'읍면동 연령별 현황(내국인)'!Y38,'읍면동 연령별 현황(내국인)'!Y49,'읍면동 연령별 현황(내국인)'!Y60,'읍면동 연령별 현황(내국인)'!Y72:Y76)</f>
        <v>14317</v>
      </c>
      <c r="F26" s="52">
        <f>SUM('읍면동 연령별 현황(내국인)'!Y77:Y82,'읍면동 연령별 현황(내국인)'!Y93,'읍면동 연령별 현황(내국인)'!Y104,'읍면동 연령별 현황(내국인)'!Y115)</f>
        <v>4479</v>
      </c>
      <c r="G26" s="74"/>
      <c r="H26" s="74"/>
      <c r="I26" s="74"/>
    </row>
    <row r="27" spans="1:9" ht="20.100000000000001" customHeight="1">
      <c r="A27" s="332"/>
      <c r="B27" s="50" t="s">
        <v>182</v>
      </c>
      <c r="C27" s="51">
        <f t="shared" si="2"/>
        <v>24515</v>
      </c>
      <c r="D27" s="51">
        <f>SUM('읍면동 연령별 현황(내국인)'!Z5,'읍면동 연령별 현황(내국인)'!Z17:Z21)</f>
        <v>3405</v>
      </c>
      <c r="E27" s="51">
        <f>SUM('읍면동 연령별 현황(내국인)'!Z22:Z27,'읍면동 연령별 현황(내국인)'!Z38,'읍면동 연령별 현황(내국인)'!Z49,'읍면동 연령별 현황(내국인)'!Z60,'읍면동 연령별 현황(내국인)'!Z72:Z76)</f>
        <v>18215</v>
      </c>
      <c r="F27" s="52">
        <f>SUM('읍면동 연령별 현황(내국인)'!Z77:Z82,'읍면동 연령별 현황(내국인)'!Z93,'읍면동 연령별 현황(내국인)'!Z104,'읍면동 연령별 현황(내국인)'!Z115)</f>
        <v>2895</v>
      </c>
      <c r="G27" s="74"/>
      <c r="H27" s="74"/>
      <c r="I27" s="74"/>
    </row>
    <row r="28" spans="1:9" ht="20.100000000000001" customHeight="1">
      <c r="A28" s="332"/>
      <c r="B28" s="50" t="s">
        <v>183</v>
      </c>
      <c r="C28" s="51">
        <f t="shared" si="2"/>
        <v>38274</v>
      </c>
      <c r="D28" s="51">
        <f>SUM('읍면동 연령별 현황(내국인)'!AA5,'읍면동 연령별 현황(내국인)'!AA17:AA21)</f>
        <v>3810</v>
      </c>
      <c r="E28" s="51">
        <f>SUM('읍면동 연령별 현황(내국인)'!AA22:AA27,'읍면동 연령별 현황(내국인)'!AA38,'읍면동 연령별 현황(내국인)'!AA49,'읍면동 연령별 현황(내국인)'!AA60,'읍면동 연령별 현황(내국인)'!AA72:AA76)</f>
        <v>25768</v>
      </c>
      <c r="F28" s="52">
        <f>SUM('읍면동 연령별 현황(내국인)'!AA77:AA82,'읍면동 연령별 현황(내국인)'!AA93,'읍면동 연령별 현황(내국인)'!AA104,'읍면동 연령별 현황(내국인)'!AA115)</f>
        <v>8696</v>
      </c>
      <c r="G28" s="74"/>
      <c r="H28" s="74"/>
      <c r="I28" s="74"/>
    </row>
    <row r="29" spans="1:9" ht="20.100000000000001" customHeight="1">
      <c r="A29" s="332"/>
      <c r="B29" s="50" t="s">
        <v>184</v>
      </c>
      <c r="C29" s="51">
        <f t="shared" si="2"/>
        <v>33520</v>
      </c>
      <c r="D29" s="51">
        <f>SUM('읍면동 연령별 현황(내국인)'!AB5,'읍면동 연령별 현황(내국인)'!AB17:AB21)</f>
        <v>3320</v>
      </c>
      <c r="E29" s="51">
        <f>SUM('읍면동 연령별 현황(내국인)'!AB22:AB27,'읍면동 연령별 현황(내국인)'!AB38,'읍면동 연령별 현황(내국인)'!AB49,'읍면동 연령별 현황(내국인)'!AB60,'읍면동 연령별 현황(내국인)'!AB72:AB76)</f>
        <v>23005</v>
      </c>
      <c r="F29" s="52">
        <f>SUM('읍면동 연령별 현황(내국인)'!AB77:AB81,'읍면동 연령별 현황(내국인)'!AB82,'읍면동 연령별 현황(내국인)'!AB93,'읍면동 연령별 현황(내국인)'!AB104,'읍면동 연령별 현황(내국인)'!AB115)</f>
        <v>7195</v>
      </c>
      <c r="G29" s="74"/>
      <c r="H29" s="74"/>
      <c r="I29" s="74"/>
    </row>
    <row r="30" spans="1:9" ht="20.100000000000001" customHeight="1">
      <c r="A30" s="332"/>
      <c r="B30" s="50" t="s">
        <v>225</v>
      </c>
      <c r="C30" s="51">
        <f t="shared" si="2"/>
        <v>30772</v>
      </c>
      <c r="D30" s="51">
        <f>SUM('읍면동 연령별 현황(내국인)'!AC5,'읍면동 연령별 현황(내국인)'!AC17:AC21)</f>
        <v>4062</v>
      </c>
      <c r="E30" s="51">
        <f>SUM('읍면동 연령별 현황(내국인)'!AC22:AC27,'읍면동 연령별 현황(내국인)'!AC38,'읍면동 연령별 현황(내국인)'!AC49,'읍면동 연령별 현황(내국인)'!AC60,'읍면동 연령별 현황(내국인)'!AC72:AC76)</f>
        <v>22401</v>
      </c>
      <c r="F30" s="52">
        <f>SUM('읍면동 연령별 현황(내국인)'!AC77:AC81,'읍면동 연령별 현황(내국인)'!AC82,'읍면동 연령별 현황(내국인)'!AC93,'읍면동 연령별 현황(내국인)'!AC104,'읍면동 연령별 현황(내국인)'!AC115)</f>
        <v>4309</v>
      </c>
      <c r="G30" s="74"/>
      <c r="H30" s="74"/>
      <c r="I30" s="74"/>
    </row>
    <row r="31" spans="1:9" ht="20.100000000000001" customHeight="1">
      <c r="A31" s="332"/>
      <c r="B31" s="50" t="s">
        <v>226</v>
      </c>
      <c r="C31" s="51">
        <f t="shared" si="2"/>
        <v>25996</v>
      </c>
      <c r="D31" s="51">
        <f>SUM('읍면동 연령별 현황(내국인)'!AD5,'읍면동 연령별 현황(내국인)'!AD17:AD21)</f>
        <v>3115</v>
      </c>
      <c r="E31" s="51">
        <f>SUM('읍면동 연령별 현황(내국인)'!AD22:AD27,'읍면동 연령별 현황(내국인)'!AD38,'읍면동 연령별 현황(내국인)'!AD49,'읍면동 연령별 현황(내국인)'!AD60,'읍면동 연령별 현황(내국인)'!AD72:AD76)</f>
        <v>19102</v>
      </c>
      <c r="F31" s="52">
        <f>SUM('읍면동 연령별 현황(내국인)'!AD77:AD82,'읍면동 연령별 현황(내국인)'!AD93,'읍면동 연령별 현황(내국인)'!AD104,'읍면동 연령별 현황(내국인)'!AD115)</f>
        <v>3779</v>
      </c>
      <c r="G31" s="74"/>
      <c r="H31" s="74"/>
      <c r="I31" s="74"/>
    </row>
    <row r="32" spans="1:9" ht="20.100000000000001" customHeight="1">
      <c r="A32" s="332"/>
      <c r="B32" s="50" t="s">
        <v>227</v>
      </c>
      <c r="C32" s="51">
        <f t="shared" si="2"/>
        <v>27615</v>
      </c>
      <c r="D32" s="51">
        <f>SUM('읍면동 연령별 현황(내국인)'!AE5,'읍면동 연령별 현황(내국인)'!AE17:AE21)</f>
        <v>4278</v>
      </c>
      <c r="E32" s="51">
        <f>SUM('읍면동 연령별 현황(내국인)'!AE22:AE27,'읍면동 연령별 현황(내국인)'!AE38,'읍면동 연령별 현황(내국인)'!AE49,'읍면동 연령별 현황(내국인)'!AE60,'읍면동 연령별 현황(내국인)'!AE72:AE76)</f>
        <v>18552</v>
      </c>
      <c r="F32" s="52">
        <f>SUM('읍면동 연령별 현황(내국인)'!AE77:AE82,'읍면동 연령별 현황(내국인)'!AE93,'읍면동 연령별 현황(내국인)'!AE104,'읍면동 연령별 현황(내국인)'!AE115)</f>
        <v>4785</v>
      </c>
      <c r="G32" s="74"/>
      <c r="H32" s="74"/>
      <c r="I32" s="74"/>
    </row>
    <row r="33" spans="1:9" ht="20.100000000000001" customHeight="1">
      <c r="A33" s="332"/>
      <c r="B33" s="50" t="s">
        <v>38</v>
      </c>
      <c r="C33" s="51">
        <f t="shared" si="2"/>
        <v>22802</v>
      </c>
      <c r="D33" s="51">
        <f>SUM('읍면동 연령별 현황(내국인)'!AF5,'읍면동 연령별 현황(내국인)'!AF17,'읍면동 연령별 현황(내국인)'!AF18,'읍면동 연령별 현황(내국인)'!AF19,'읍면동 연령별 현황(내국인)'!AF20,'읍면동 연령별 현황(내국인)'!AF21)</f>
        <v>2013</v>
      </c>
      <c r="E33" s="51">
        <f>SUM('읍면동 연령별 현황(내국인)'!AF22:AF27,'읍면동 연령별 현황(내국인)'!AF38,'읍면동 연령별 현황(내국인)'!AF49,'읍면동 연령별 현황(내국인)'!AF60,'읍면동 연령별 현황(내국인)'!AF72:AF76)</f>
        <v>15961</v>
      </c>
      <c r="F33" s="52">
        <f>SUM('읍면동 연령별 현황(내국인)'!AF77:AF82,'읍면동 연령별 현황(내국인)'!AF93,'읍면동 연령별 현황(내국인)'!AF104,'읍면동 연령별 현황(내국인)'!AF115)</f>
        <v>4828</v>
      </c>
      <c r="G33" s="74"/>
      <c r="H33" s="74"/>
      <c r="I33" s="74"/>
    </row>
    <row r="34" spans="1:9" ht="20.100000000000001" customHeight="1">
      <c r="A34" s="332"/>
      <c r="B34" s="50" t="s">
        <v>185</v>
      </c>
      <c r="C34" s="51">
        <f t="shared" si="2"/>
        <v>36194</v>
      </c>
      <c r="D34" s="51">
        <f>SUM('읍면동 연령별 현황(내국인)'!AG5,'읍면동 연령별 현황(내국인)'!AG17:AG21)</f>
        <v>4520</v>
      </c>
      <c r="E34" s="51">
        <f>SUM('읍면동 연령별 현황(내국인)'!AG22:AG27,'읍면동 연령별 현황(내국인)'!AG38,'읍면동 연령별 현황(내국인)'!AG49,'읍면동 연령별 현황(내국인)'!AG60,'읍면동 연령별 현황(내국인)'!AG72:AG73,'읍면동 연령별 현황(내국인)'!AG74:AG76)</f>
        <v>25301</v>
      </c>
      <c r="F34" s="52">
        <f>SUM('읍면동 연령별 현황(내국인)'!AG77:AG82,'읍면동 연령별 현황(내국인)'!AG93,'읍면동 연령별 현황(내국인)'!AG104,'읍면동 연령별 현황(내국인)'!AG115)</f>
        <v>6373</v>
      </c>
      <c r="G34" s="74"/>
      <c r="H34" s="74"/>
      <c r="I34" s="74"/>
    </row>
    <row r="35" spans="1:9" ht="20.100000000000001" customHeight="1">
      <c r="A35" s="332" t="s">
        <v>200</v>
      </c>
      <c r="B35" s="87" t="s">
        <v>202</v>
      </c>
      <c r="C35" s="88">
        <f>SUM(C36:C46)</f>
        <v>370941</v>
      </c>
      <c r="D35" s="88">
        <f>SUM(D36:D46)</f>
        <v>50305</v>
      </c>
      <c r="E35" s="88">
        <f>SUM(E36:E46)</f>
        <v>260799</v>
      </c>
      <c r="F35" s="89">
        <f>SUM(F36:F46)</f>
        <v>59837</v>
      </c>
      <c r="G35" s="74"/>
      <c r="H35" s="74"/>
      <c r="I35" s="74"/>
    </row>
    <row r="36" spans="1:9" ht="20.100000000000001" customHeight="1">
      <c r="A36" s="332"/>
      <c r="B36" s="50" t="s">
        <v>186</v>
      </c>
      <c r="C36" s="51">
        <f>SUM(D36:F36)</f>
        <v>31820</v>
      </c>
      <c r="D36" s="51">
        <f>SUM('읍면동 연령별 현황(내국인)'!AH$5,'읍면동 연령별 현황(내국인)'!AH$17:AH$21)</f>
        <v>3318</v>
      </c>
      <c r="E36" s="51">
        <f>SUM('읍면동 연령별 현황(내국인)'!AH$22:AH$26,'읍면동 연령별 현황(내국인)'!AH$27,'읍면동 연령별 현황(내국인)'!AH$38,'읍면동 연령별 현황(내국인)'!AH$49,'읍면동 연령별 현황(내국인)'!AH$60,'읍면동 연령별 현황(내국인)'!AH$72:AH$76)</f>
        <v>23122</v>
      </c>
      <c r="F36" s="52">
        <f>SUM('읍면동 연령별 현황(내국인)'!AH$77:AH$82,'읍면동 연령별 현황(내국인)'!AH$93,'읍면동 연령별 현황(내국인)'!AH$104,'읍면동 연령별 현황(내국인)'!AH$115)</f>
        <v>5380</v>
      </c>
      <c r="G36" s="74"/>
      <c r="H36" s="74"/>
      <c r="I36" s="74"/>
    </row>
    <row r="37" spans="1:9" ht="20.100000000000001" customHeight="1">
      <c r="A37" s="332"/>
      <c r="B37" s="50" t="s">
        <v>187</v>
      </c>
      <c r="C37" s="51">
        <f t="shared" ref="C37:C46" si="3">SUM(D37:F37)</f>
        <v>41239</v>
      </c>
      <c r="D37" s="51">
        <f>SUM('읍면동 연령별 현황(내국인)'!AI$5,'읍면동 연령별 현황(내국인)'!AI$17:AI$21)</f>
        <v>6950</v>
      </c>
      <c r="E37" s="51">
        <f>SUM('읍면동 연령별 현황(내국인)'!AI$22:AI$26,'읍면동 연령별 현황(내국인)'!AI$27,'읍면동 연령별 현황(내국인)'!AI$38,'읍면동 연령별 현황(내국인)'!AI$49,'읍면동 연령별 현황(내국인)'!AI$60,'읍면동 연령별 현황(내국인)'!AI72:AI$76)</f>
        <v>29929</v>
      </c>
      <c r="F37" s="52">
        <f>SUM('읍면동 연령별 현황(내국인)'!AI$77:AI$82,'읍면동 연령별 현황(내국인)'!AI$93,'읍면동 연령별 현황(내국인)'!AI$104,'읍면동 연령별 현황(내국인)'!AI$115)</f>
        <v>4360</v>
      </c>
      <c r="G37" s="74"/>
      <c r="H37" s="74"/>
      <c r="I37" s="74"/>
    </row>
    <row r="38" spans="1:9" ht="20.100000000000001" customHeight="1">
      <c r="A38" s="332"/>
      <c r="B38" s="50" t="s">
        <v>188</v>
      </c>
      <c r="C38" s="51">
        <f>SUM(D38:F38)</f>
        <v>41012</v>
      </c>
      <c r="D38" s="51">
        <f>SUM('읍면동 연령별 현황(내국인)'!AJ$5,'읍면동 연령별 현황(내국인)'!AJ$17:AJ$21)</f>
        <v>5582</v>
      </c>
      <c r="E38" s="51">
        <f>SUM('읍면동 연령별 현황(내국인)'!AJ$22:AJ$26,'읍면동 연령별 현황(내국인)'!AJ$27,'읍면동 연령별 현황(내국인)'!AJ$38,'읍면동 연령별 현황(내국인)'!AJ$49,'읍면동 연령별 현황(내국인)'!AJ$60,'읍면동 연령별 현황(내국인)'!AJ$72:AJ$76)</f>
        <v>28513</v>
      </c>
      <c r="F38" s="52">
        <f>SUM('읍면동 연령별 현황(내국인)'!AJ$77:AJ$82,'읍면동 연령별 현황(내국인)'!AJ$93,'읍면동 연령별 현황(내국인)'!AJ$104,'읍면동 연령별 현황(내국인)'!AJ$115)</f>
        <v>6917</v>
      </c>
      <c r="G38" s="74"/>
      <c r="H38" s="74"/>
      <c r="I38" s="74"/>
    </row>
    <row r="39" spans="1:9" ht="20.100000000000001" customHeight="1">
      <c r="A39" s="332"/>
      <c r="B39" s="50" t="s">
        <v>189</v>
      </c>
      <c r="C39" s="51">
        <f t="shared" si="3"/>
        <v>28944</v>
      </c>
      <c r="D39" s="51">
        <f>SUM('읍면동 연령별 현황(내국인)'!AK$5,'읍면동 연령별 현황(내국인)'!AK$17:AK$21)</f>
        <v>3263</v>
      </c>
      <c r="E39" s="51">
        <f>SUM('읍면동 연령별 현황(내국인)'!AK$22:AK$26,'읍면동 연령별 현황(내국인)'!AK$27,'읍면동 연령별 현황(내국인)'!AK$38,'읍면동 연령별 현황(내국인)'!AK$49,'읍면동 연령별 현황(내국인)'!AK$60,'읍면동 연령별 현황(내국인)'!AK$72:AK$76)</f>
        <v>20399</v>
      </c>
      <c r="F39" s="52">
        <f>SUM('읍면동 연령별 현황(내국인)'!AK$77:AK$82,'읍면동 연령별 현황(내국인)'!AK$93,'읍면동 연령별 현황(내국인)'!AK$104,'읍면동 연령별 현황(내국인)'!AK$115)</f>
        <v>5282</v>
      </c>
      <c r="G39" s="74"/>
      <c r="H39" s="74"/>
      <c r="I39" s="74"/>
    </row>
    <row r="40" spans="1:9" ht="20.100000000000001" customHeight="1">
      <c r="A40" s="332"/>
      <c r="B40" s="50" t="s">
        <v>190</v>
      </c>
      <c r="C40" s="53">
        <f t="shared" si="3"/>
        <v>17010</v>
      </c>
      <c r="D40" s="51">
        <f>SUM('읍면동 연령별 현황(내국인)'!AL$5,'읍면동 연령별 현황(내국인)'!AL$17:AL$21)</f>
        <v>1661</v>
      </c>
      <c r="E40" s="51">
        <f>SUM('읍면동 연령별 현황(내국인)'!AL$22:AL$26,'읍면동 연령별 현황(내국인)'!AL$27,'읍면동 연령별 현황(내국인)'!AL$38,'읍면동 연령별 현황(내국인)'!AL$49,'읍면동 연령별 현황(내국인)'!AL$60,'읍면동 연령별 현황(내국인)'!AL$72:AL$76)</f>
        <v>12417</v>
      </c>
      <c r="F40" s="52">
        <f>SUM('읍면동 연령별 현황(내국인)'!AL$77:AL$82,'읍면동 연령별 현황(내국인)'!AL$93,'읍면동 연령별 현황(내국인)'!AL$104,'읍면동 연령별 현황(내국인)'!AL$115)</f>
        <v>2932</v>
      </c>
      <c r="G40" s="74"/>
      <c r="H40" s="74"/>
      <c r="I40" s="74"/>
    </row>
    <row r="41" spans="1:9" ht="20.100000000000001" customHeight="1">
      <c r="A41" s="332"/>
      <c r="B41" s="50" t="s">
        <v>268</v>
      </c>
      <c r="C41" s="53">
        <f t="shared" si="3"/>
        <v>26336</v>
      </c>
      <c r="D41" s="51">
        <f>SUM('읍면동 연령별 현황(내국인)'!AM$5,'읍면동 연령별 현황(내국인)'!AM$17:AM$21)</f>
        <v>2899</v>
      </c>
      <c r="E41" s="51">
        <f>SUM('읍면동 연령별 현황(내국인)'!AM$22:AM$26,'읍면동 연령별 현황(내국인)'!AM$27,'읍면동 연령별 현황(내국인)'!AM$38,'읍면동 연령별 현황(내국인)'!AM$49,'읍면동 연령별 현황(내국인)'!AM$60,'읍면동 연령별 현황(내국인)'!AM$72:AM$76)</f>
        <v>19201</v>
      </c>
      <c r="F41" s="52">
        <f>SUM('읍면동 연령별 현황(내국인)'!AM$77:AM$82,'읍면동 연령별 현황(내국인)'!AM$93,'읍면동 연령별 현황(내국인)'!AM$104,'읍면동 연령별 현황(내국인)'!AM$115)</f>
        <v>4236</v>
      </c>
      <c r="G41" s="74"/>
      <c r="H41" s="74"/>
      <c r="I41" s="74"/>
    </row>
    <row r="42" spans="1:9" ht="20.100000000000001" customHeight="1">
      <c r="A42" s="332"/>
      <c r="B42" s="50" t="s">
        <v>191</v>
      </c>
      <c r="C42" s="51">
        <f t="shared" si="3"/>
        <v>50751</v>
      </c>
      <c r="D42" s="51">
        <f>SUM('읍면동 연령별 현황(내국인)'!AN$5,'읍면동 연령별 현황(내국인)'!AN$17:AN$21)</f>
        <v>7465</v>
      </c>
      <c r="E42" s="51">
        <f>SUM('읍면동 연령별 현황(내국인)'!AN$22:AN$26,'읍면동 연령별 현황(내국인)'!AN$27,'읍면동 연령별 현황(내국인)'!AN$38,'읍면동 연령별 현황(내국인)'!AN$49,'읍면동 연령별 현황(내국인)'!AN$60,'읍면동 연령별 현황(내국인)'!AN$72:AN$76)</f>
        <v>35471</v>
      </c>
      <c r="F42" s="52">
        <f>SUM('읍면동 연령별 현황(내국인)'!AN$77:AN$82,'읍면동 연령별 현황(내국인)'!AN$93,'읍면동 연령별 현황(내국인)'!AN$104,'읍면동 연령별 현황(내국인)'!AN$115)</f>
        <v>7815</v>
      </c>
      <c r="G42" s="74"/>
      <c r="H42" s="74"/>
      <c r="I42" s="74"/>
    </row>
    <row r="43" spans="1:9" ht="20.100000000000001" customHeight="1">
      <c r="A43" s="332"/>
      <c r="B43" s="50" t="s">
        <v>192</v>
      </c>
      <c r="C43" s="51">
        <f t="shared" si="3"/>
        <v>19612</v>
      </c>
      <c r="D43" s="51">
        <f>SUM('읍면동 연령별 현황(내국인)'!AO$5,'읍면동 연령별 현황(내국인)'!AO$17:AO$21)</f>
        <v>2999</v>
      </c>
      <c r="E43" s="51">
        <f>SUM('읍면동 연령별 현황(내국인)'!AO$22:AO$26,'읍면동 연령별 현황(내국인)'!AO$27,'읍면동 연령별 현황(내국인)'!AO$38,'읍면동 연령별 현황(내국인)'!AO$49,'읍면동 연령별 현황(내국인)'!AO$60,'읍면동 연령별 현황(내국인)'!AO$72:AO$76)</f>
        <v>13496</v>
      </c>
      <c r="F43" s="52">
        <f>SUM('읍면동 연령별 현황(내국인)'!AO$77:AO$82,'읍면동 연령별 현황(내국인)'!AO$93,'읍면동 연령별 현황(내국인)'!AO$104,'읍면동 연령별 현황(내국인)'!AO$115)</f>
        <v>3117</v>
      </c>
      <c r="G43" s="74"/>
      <c r="H43" s="74"/>
      <c r="I43" s="74"/>
    </row>
    <row r="44" spans="1:9" ht="20.100000000000001" customHeight="1">
      <c r="A44" s="332"/>
      <c r="B44" s="50" t="s">
        <v>193</v>
      </c>
      <c r="C44" s="51">
        <f>SUM(D44:F44)</f>
        <v>32468</v>
      </c>
      <c r="D44" s="51">
        <f>SUM('읍면동 연령별 현황(내국인)'!AP$5,'읍면동 연령별 현황(내국인)'!AP$17:AP$21)</f>
        <v>4625</v>
      </c>
      <c r="E44" s="51">
        <f>SUM('읍면동 연령별 현황(내국인)'!AP$22:AP$26,'읍면동 연령별 현황(내국인)'!AP$27,'읍면동 연령별 현황(내국인)'!AP$38,'읍면동 연령별 현황(내국인)'!AP$49,'읍면동 연령별 현황(내국인)'!AP$60,'읍면동 연령별 현황(내국인)'!AP$72:AP$76)</f>
        <v>22238</v>
      </c>
      <c r="F44" s="52">
        <f>SUM('읍면동 연령별 현황(내국인)'!AP$77:AP$82,'읍면동 연령별 현황(내국인)'!AP$93,'읍면동 연령별 현황(내국인)'!AP$104,'읍면동 연령별 현황(내국인)'!AP$115)</f>
        <v>5605</v>
      </c>
      <c r="G44" s="74"/>
      <c r="H44" s="74"/>
      <c r="I44" s="74"/>
    </row>
    <row r="45" spans="1:9" ht="20.100000000000001" customHeight="1">
      <c r="A45" s="335"/>
      <c r="B45" s="150" t="s">
        <v>269</v>
      </c>
      <c r="C45" s="51">
        <f>SUM(D45:F45)</f>
        <v>27192</v>
      </c>
      <c r="D45" s="51">
        <f>SUM('읍면동 연령별 현황(내국인)'!AQ$5,'읍면동 연령별 현황(내국인)'!AQ$17:AQ$21)</f>
        <v>3649</v>
      </c>
      <c r="E45" s="51">
        <f>SUM('읍면동 연령별 현황(내국인)'!AQ$22:AQ$26,'읍면동 연령별 현황(내국인)'!AQ$27,'읍면동 연령별 현황(내국인)'!AQ$38,'읍면동 연령별 현황(내국인)'!AQ$49,'읍면동 연령별 현황(내국인)'!AQ$60,'읍면동 연령별 현황(내국인)'!AQ$72:AQ$76)</f>
        <v>19771</v>
      </c>
      <c r="F45" s="52">
        <f>SUM('읍면동 연령별 현황(내국인)'!AQ$77:AQ$82,'읍면동 연령별 현황(내국인)'!AQ$93,'읍면동 연령별 현황(내국인)'!AQ$104,'읍면동 연령별 현황(내국인)'!AQ$115)</f>
        <v>3772</v>
      </c>
      <c r="G45" s="74"/>
      <c r="H45" s="74"/>
      <c r="I45" s="74"/>
    </row>
    <row r="46" spans="1:9" ht="20.100000000000001" customHeight="1" thickBot="1">
      <c r="A46" s="336"/>
      <c r="B46" s="54" t="s">
        <v>194</v>
      </c>
      <c r="C46" s="55">
        <f t="shared" si="3"/>
        <v>54557</v>
      </c>
      <c r="D46" s="55">
        <f>SUM('읍면동 연령별 현황(내국인)'!AR$5,'읍면동 연령별 현황(내국인)'!AR$17:AR$21)</f>
        <v>7894</v>
      </c>
      <c r="E46" s="55">
        <f>SUM('읍면동 연령별 현황(내국인)'!AR$22:AR$26,'읍면동 연령별 현황(내국인)'!AR$27,'읍면동 연령별 현황(내국인)'!AR$38,'읍면동 연령별 현황(내국인)'!AR$49,'읍면동 연령별 현황(내국인)'!AR$60,'읍면동 연령별 현황(내국인)'!AR$72:AR$76)</f>
        <v>36242</v>
      </c>
      <c r="F46" s="56">
        <f>SUM('읍면동 연령별 현황(내국인)'!AR$77:AR$82,'읍면동 연령별 현황(내국인)'!AR$93,'읍면동 연령별 현황(내국인)'!AR$104,'읍면동 연령별 현황(내국인)'!AR$115)</f>
        <v>10421</v>
      </c>
      <c r="G46" s="74"/>
      <c r="H46" s="74"/>
      <c r="I46" s="74"/>
    </row>
    <row r="47" spans="1:9" ht="15.75">
      <c r="A47" s="74"/>
      <c r="B47" s="74"/>
      <c r="C47" s="74"/>
      <c r="D47" s="74"/>
      <c r="E47" s="74"/>
      <c r="F47" s="74"/>
      <c r="G47" s="74"/>
      <c r="H47" s="74"/>
      <c r="I47" s="74"/>
    </row>
    <row r="48" spans="1:9" ht="15.75">
      <c r="A48" s="74"/>
      <c r="B48" s="74"/>
      <c r="C48" s="74"/>
      <c r="D48" s="74"/>
      <c r="E48" s="74"/>
      <c r="F48" s="74"/>
      <c r="G48" s="74"/>
      <c r="H48" s="74"/>
      <c r="I48" s="74"/>
    </row>
    <row r="49" spans="1:12" ht="26.25" customHeight="1">
      <c r="A49" s="337" t="s">
        <v>216</v>
      </c>
      <c r="B49" s="337"/>
      <c r="C49" s="337"/>
      <c r="D49" s="337"/>
      <c r="E49" s="337"/>
      <c r="F49" s="74"/>
      <c r="G49" s="74"/>
      <c r="H49" s="74"/>
      <c r="I49" s="74"/>
    </row>
    <row r="50" spans="1:12" ht="16.5" thickBot="1">
      <c r="A50" s="74"/>
      <c r="B50" s="74"/>
      <c r="C50" s="74"/>
      <c r="D50" s="74"/>
      <c r="E50" s="74"/>
      <c r="F50" s="74"/>
      <c r="G50" s="74"/>
      <c r="H50" s="74"/>
      <c r="I50" s="74"/>
    </row>
    <row r="51" spans="1:12" ht="15.75">
      <c r="A51" s="93" t="s">
        <v>208</v>
      </c>
      <c r="B51" s="94" t="s">
        <v>168</v>
      </c>
      <c r="C51" s="94" t="s">
        <v>196</v>
      </c>
      <c r="D51" s="94" t="s">
        <v>169</v>
      </c>
      <c r="E51" s="95" t="s">
        <v>170</v>
      </c>
      <c r="F51" s="74"/>
      <c r="G51" s="74"/>
      <c r="H51" s="74"/>
      <c r="I51" s="74"/>
    </row>
    <row r="52" spans="1:12" ht="15.95" customHeight="1">
      <c r="A52" s="90" t="s">
        <v>215</v>
      </c>
      <c r="B52" s="77">
        <f>SUM(B53:B55)</f>
        <v>21508</v>
      </c>
      <c r="C52" s="77">
        <f>SUM(C53:C55)</f>
        <v>893</v>
      </c>
      <c r="D52" s="77">
        <f>SUM(D53:D55)</f>
        <v>20025</v>
      </c>
      <c r="E52" s="78">
        <f>SUM(E53:E55)</f>
        <v>590</v>
      </c>
      <c r="F52" s="74"/>
      <c r="G52" s="74"/>
      <c r="H52" s="74"/>
      <c r="I52" s="74"/>
      <c r="L52" s="74"/>
    </row>
    <row r="53" spans="1:12" ht="15.95" customHeight="1">
      <c r="A53" s="90" t="s">
        <v>210</v>
      </c>
      <c r="B53" s="79">
        <f>SUM(C53:E53)</f>
        <v>12449</v>
      </c>
      <c r="C53" s="79">
        <f>SUM('읍면동 연령별 현황(외국인)'!C5,'읍면동 연령별 현황(외국인)'!C9)</f>
        <v>533</v>
      </c>
      <c r="D53" s="79">
        <f>SUM('읍면동 연령별 현황(외국인)'!C10,'읍면동 연령별 현황(외국인)'!C11,'읍면동 연령별 현황(외국인)'!C14,'읍면동 연령별 현황(외국인)'!C17,'읍면동 연령별 현황(외국인)'!C20,'읍면동 연령별 현황(외국인)'!C24)</f>
        <v>11632</v>
      </c>
      <c r="E53" s="80">
        <f>SUM('읍면동 연령별 현황(외국인)'!C25,'읍면동 연령별 현황(외국인)'!C26,'읍면동 연령별 현황(외국인)'!C29,'읍면동 연령별 현황(외국인)'!C32)</f>
        <v>284</v>
      </c>
      <c r="F53" s="74"/>
      <c r="G53" s="74"/>
      <c r="H53" s="74"/>
      <c r="I53" s="74"/>
      <c r="K53" s="74"/>
      <c r="L53" s="74"/>
    </row>
    <row r="54" spans="1:12" ht="15.95" customHeight="1">
      <c r="A54" s="90" t="s">
        <v>212</v>
      </c>
      <c r="B54" s="79">
        <f>SUM(C54:E54)</f>
        <v>5783</v>
      </c>
      <c r="C54" s="79">
        <f>SUM('읍면동 연령별 현황(외국인)'!D5,'읍면동 연령별 현황(외국인)'!D9)</f>
        <v>227</v>
      </c>
      <c r="D54" s="79">
        <f>SUM('읍면동 연령별 현황(외국인)'!D10,'읍면동 연령별 현황(외국인)'!D11,'읍면동 연령별 현황(외국인)'!D14,'읍면동 연령별 현황(외국인)'!D17,'읍면동 연령별 현황(외국인)'!D20,'읍면동 연령별 현황(외국인)'!D24)</f>
        <v>5352</v>
      </c>
      <c r="E54" s="80">
        <f>SUM('읍면동 연령별 현황(외국인)'!D25,'읍면동 연령별 현황(외국인)'!D26,'읍면동 연령별 현황(외국인)'!D29,'읍면동 연령별 현황(외국인)'!D32)</f>
        <v>204</v>
      </c>
      <c r="F54" s="74"/>
      <c r="G54" s="74"/>
      <c r="H54" s="74"/>
      <c r="I54" s="74"/>
      <c r="K54" s="74"/>
    </row>
    <row r="55" spans="1:12" ht="15.95" customHeight="1" thickBot="1">
      <c r="A55" s="92" t="s">
        <v>214</v>
      </c>
      <c r="B55" s="81">
        <f>SUM(C55:E55)</f>
        <v>3276</v>
      </c>
      <c r="C55" s="81">
        <f>SUM('읍면동 연령별 현황(외국인)'!E5,'읍면동 연령별 현황(외국인)'!E9)</f>
        <v>133</v>
      </c>
      <c r="D55" s="81">
        <f>SUM('읍면동 연령별 현황(외국인)'!E10,'읍면동 연령별 현황(외국인)'!E11,'읍면동 연령별 현황(외국인)'!E14,'읍면동 연령별 현황(외국인)'!E17,'읍면동 연령별 현황(외국인)'!E20,'읍면동 연령별 현황(외국인)'!E24)</f>
        <v>3041</v>
      </c>
      <c r="E55" s="82">
        <f>SUM('읍면동 연령별 현황(외국인)'!E25,'읍면동 연령별 현황(외국인)'!E26,'읍면동 연령별 현황(외국인)'!E29,'읍면동 연령별 현황(외국인)'!E32)</f>
        <v>102</v>
      </c>
      <c r="F55" s="74"/>
      <c r="G55" s="74"/>
      <c r="H55" s="74"/>
      <c r="I55" s="74"/>
    </row>
    <row r="56" spans="1:12" ht="39" customHeight="1">
      <c r="A56" s="74"/>
      <c r="B56" s="74"/>
      <c r="C56" s="74"/>
      <c r="D56" s="74"/>
      <c r="E56" s="74"/>
      <c r="F56" s="74"/>
      <c r="G56" s="74"/>
      <c r="H56" s="74"/>
      <c r="I56" s="74"/>
      <c r="J56" s="31"/>
    </row>
    <row r="57" spans="1:12" ht="29.25" customHeight="1">
      <c r="A57" s="337" t="s">
        <v>220</v>
      </c>
      <c r="B57" s="337"/>
      <c r="C57" s="337"/>
      <c r="D57" s="337"/>
      <c r="E57" s="337"/>
      <c r="F57" s="337"/>
      <c r="G57" s="337"/>
      <c r="H57" s="337"/>
      <c r="I57" s="337"/>
    </row>
    <row r="58" spans="1:12" ht="16.5" thickBot="1">
      <c r="A58" s="83"/>
      <c r="B58" s="74"/>
      <c r="C58" s="74"/>
      <c r="D58" s="74"/>
      <c r="E58" s="74"/>
      <c r="F58" s="74"/>
      <c r="G58" s="74"/>
      <c r="H58" s="74"/>
      <c r="I58" s="74"/>
    </row>
    <row r="59" spans="1:12">
      <c r="A59" s="333" t="s">
        <v>217</v>
      </c>
      <c r="B59" s="328" t="s">
        <v>2</v>
      </c>
      <c r="C59" s="338"/>
      <c r="D59" s="328" t="s">
        <v>209</v>
      </c>
      <c r="E59" s="338"/>
      <c r="F59" s="328" t="s">
        <v>211</v>
      </c>
      <c r="G59" s="338"/>
      <c r="H59" s="328" t="s">
        <v>213</v>
      </c>
      <c r="I59" s="329"/>
    </row>
    <row r="60" spans="1:12">
      <c r="A60" s="334"/>
      <c r="B60" s="330"/>
      <c r="C60" s="339"/>
      <c r="D60" s="330"/>
      <c r="E60" s="339"/>
      <c r="F60" s="330"/>
      <c r="G60" s="339"/>
      <c r="H60" s="330"/>
      <c r="I60" s="331"/>
    </row>
    <row r="61" spans="1:12" ht="16.5" thickBot="1">
      <c r="A61" s="96" t="s">
        <v>218</v>
      </c>
      <c r="B61" s="84" t="s">
        <v>220</v>
      </c>
      <c r="C61" s="84" t="s">
        <v>207</v>
      </c>
      <c r="D61" s="84" t="s">
        <v>220</v>
      </c>
      <c r="E61" s="84" t="s">
        <v>207</v>
      </c>
      <c r="F61" s="84" t="s">
        <v>220</v>
      </c>
      <c r="G61" s="84" t="s">
        <v>207</v>
      </c>
      <c r="H61" s="84" t="s">
        <v>220</v>
      </c>
      <c r="I61" s="97" t="s">
        <v>207</v>
      </c>
    </row>
    <row r="62" spans="1:12" ht="16.5" thickTop="1">
      <c r="A62" s="98" t="s">
        <v>219</v>
      </c>
      <c r="B62" s="260">
        <f>D62+F62+H62</f>
        <v>1111777</v>
      </c>
      <c r="C62" s="260">
        <f>E62+G62+I62</f>
        <v>1090269</v>
      </c>
      <c r="D62" s="85">
        <f>SUM(D63:D65)</f>
        <v>297488</v>
      </c>
      <c r="E62" s="85">
        <f>SUM(E63:E65)</f>
        <v>285039</v>
      </c>
      <c r="F62" s="85">
        <f t="shared" ref="F62:G62" si="4">SUM(F63:F65)</f>
        <v>440072</v>
      </c>
      <c r="G62" s="85">
        <f t="shared" si="4"/>
        <v>434289</v>
      </c>
      <c r="H62" s="85">
        <f>SUM(H63:H65)</f>
        <v>374217</v>
      </c>
      <c r="I62" s="99">
        <f>SUM(I63:I65)</f>
        <v>370941</v>
      </c>
    </row>
    <row r="63" spans="1:12" ht="15.75">
      <c r="A63" s="256" t="s">
        <v>246</v>
      </c>
      <c r="B63" s="261">
        <f>D63+F63+H63</f>
        <v>131319</v>
      </c>
      <c r="C63" s="261">
        <f t="shared" ref="C63:C65" si="5">E63+G63+I63</f>
        <v>130426</v>
      </c>
      <c r="D63" s="258">
        <f>E63+C53</f>
        <v>30923</v>
      </c>
      <c r="E63" s="86">
        <f>D5</f>
        <v>30390</v>
      </c>
      <c r="F63" s="86">
        <f>G63+C54</f>
        <v>49958</v>
      </c>
      <c r="G63" s="86">
        <f>D19</f>
        <v>49731</v>
      </c>
      <c r="H63" s="86">
        <f>I63+C55</f>
        <v>50438</v>
      </c>
      <c r="I63" s="100">
        <f>D35</f>
        <v>50305</v>
      </c>
    </row>
    <row r="64" spans="1:12" ht="15.75">
      <c r="A64" s="256" t="s">
        <v>247</v>
      </c>
      <c r="B64" s="261">
        <f t="shared" ref="B64:B65" si="6">D64+F64+H64</f>
        <v>790206</v>
      </c>
      <c r="C64" s="261">
        <f t="shared" si="5"/>
        <v>770181</v>
      </c>
      <c r="D64" s="258">
        <f>E64+D53</f>
        <v>212065</v>
      </c>
      <c r="E64" s="86">
        <f>E5</f>
        <v>200433</v>
      </c>
      <c r="F64" s="86">
        <f>G64+D54</f>
        <v>314301</v>
      </c>
      <c r="G64" s="86">
        <f>E19</f>
        <v>308949</v>
      </c>
      <c r="H64" s="86">
        <f>I64+D55</f>
        <v>263840</v>
      </c>
      <c r="I64" s="100">
        <f>E35</f>
        <v>260799</v>
      </c>
    </row>
    <row r="65" spans="1:9" ht="16.5" thickBot="1">
      <c r="A65" s="257" t="s">
        <v>248</v>
      </c>
      <c r="B65" s="262">
        <f t="shared" si="6"/>
        <v>190252</v>
      </c>
      <c r="C65" s="262">
        <f t="shared" si="5"/>
        <v>189662</v>
      </c>
      <c r="D65" s="259">
        <f>E65+E53</f>
        <v>54500</v>
      </c>
      <c r="E65" s="101">
        <f>F5</f>
        <v>54216</v>
      </c>
      <c r="F65" s="101">
        <f>G65+E54</f>
        <v>75813</v>
      </c>
      <c r="G65" s="101">
        <f>F19</f>
        <v>75609</v>
      </c>
      <c r="H65" s="101">
        <f>I65+E55</f>
        <v>59939</v>
      </c>
      <c r="I65" s="102">
        <f>F35</f>
        <v>59837</v>
      </c>
    </row>
    <row r="66" spans="1:9">
      <c r="A66" s="36"/>
      <c r="B66" s="36"/>
      <c r="C66" s="220"/>
      <c r="D66" s="36"/>
      <c r="E66" s="36"/>
      <c r="F66" s="36"/>
      <c r="G66" s="36"/>
      <c r="H66" s="36"/>
      <c r="I66" s="36"/>
    </row>
    <row r="67" spans="1:9">
      <c r="C67" s="168"/>
      <c r="D67" s="167"/>
      <c r="E67" s="165"/>
      <c r="F67" s="169"/>
      <c r="G67" s="168"/>
      <c r="I67" s="165"/>
    </row>
    <row r="68" spans="1:9">
      <c r="B68" s="166"/>
      <c r="C68" s="165"/>
      <c r="D68" s="167"/>
      <c r="E68" s="165"/>
      <c r="F68" s="169"/>
      <c r="G68" s="168"/>
      <c r="I68" s="165"/>
    </row>
    <row r="69" spans="1:9">
      <c r="B69" s="166"/>
      <c r="C69" s="165"/>
      <c r="D69" s="167"/>
      <c r="E69" s="165"/>
      <c r="F69" s="169"/>
      <c r="G69" s="168"/>
      <c r="I69" s="170"/>
    </row>
    <row r="70" spans="1:9">
      <c r="B70" s="166"/>
      <c r="E70" s="172"/>
      <c r="F70" s="169"/>
      <c r="G70" s="169"/>
      <c r="I70" s="172"/>
    </row>
    <row r="71" spans="1:9">
      <c r="E71" s="171"/>
      <c r="F71" s="169"/>
      <c r="G71" s="169"/>
      <c r="I71" s="171"/>
    </row>
    <row r="72" spans="1:9">
      <c r="E72" s="172"/>
      <c r="F72" s="169"/>
      <c r="G72" s="169"/>
      <c r="I72" s="172"/>
    </row>
    <row r="73" spans="1:9">
      <c r="E73" s="171"/>
      <c r="F73" s="169"/>
      <c r="G73" s="169"/>
      <c r="I73" s="171"/>
    </row>
    <row r="74" spans="1:9">
      <c r="E74" s="172"/>
      <c r="F74" s="169"/>
      <c r="G74" s="169"/>
      <c r="I74" s="172"/>
    </row>
    <row r="75" spans="1:9">
      <c r="E75" s="169"/>
      <c r="F75" s="169"/>
      <c r="G75" s="169"/>
    </row>
    <row r="76" spans="1:9">
      <c r="E76" s="169"/>
      <c r="F76" s="169"/>
      <c r="G76" s="169"/>
    </row>
    <row r="77" spans="1:9" ht="13.5" customHeight="1">
      <c r="E77" s="169"/>
      <c r="F77" s="169"/>
      <c r="G77" s="169"/>
    </row>
    <row r="78" spans="1:9">
      <c r="E78" s="169"/>
      <c r="F78" s="169"/>
      <c r="G78" s="169"/>
    </row>
  </sheetData>
  <mergeCells count="11">
    <mergeCell ref="A1:F1"/>
    <mergeCell ref="H59:I60"/>
    <mergeCell ref="A5:A18"/>
    <mergeCell ref="A59:A60"/>
    <mergeCell ref="A19:A34"/>
    <mergeCell ref="A35:A46"/>
    <mergeCell ref="A57:I57"/>
    <mergeCell ref="A49:E49"/>
    <mergeCell ref="B59:C60"/>
    <mergeCell ref="D59:E60"/>
    <mergeCell ref="F59:G60"/>
  </mergeCells>
  <phoneticPr fontId="27" type="noConversion"/>
  <pageMargins left="0.25" right="0.25" top="0.75" bottom="0.75" header="0.3" footer="0.3"/>
  <pageSetup paperSize="9" scale="90" orientation="landscape" r:id="rId1"/>
  <ignoredErrors>
    <ignoredError sqref="D20 E20:E22 D22:D32 E24:E33 F29:F30 D34" formulaRange="1"/>
    <ignoredError sqref="C3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G42"/>
  <sheetViews>
    <sheetView zoomScale="90" zoomScaleNormal="90" workbookViewId="0">
      <pane xSplit="2" ySplit="3" topLeftCell="C28" activePane="bottomRight" state="frozen"/>
      <selection pane="topRight" activeCell="E1" sqref="E1"/>
      <selection pane="bottomLeft" activeCell="A5" sqref="A5"/>
      <selection pane="bottomRight" activeCell="B1" sqref="B1"/>
    </sheetView>
  </sheetViews>
  <sheetFormatPr defaultColWidth="8.88671875" defaultRowHeight="13.5"/>
  <cols>
    <col min="1" max="1" width="12" style="22" customWidth="1"/>
    <col min="2" max="2" width="14" style="22" customWidth="1"/>
    <col min="3" max="3" width="10.88671875" style="22" customWidth="1"/>
    <col min="4" max="4" width="8.88671875" style="22" customWidth="1"/>
    <col min="5" max="5" width="10" style="22" customWidth="1"/>
    <col min="6" max="6" width="8.88671875" style="22" customWidth="1"/>
    <col min="7" max="14" width="8.88671875" style="26" customWidth="1"/>
    <col min="15" max="16" width="8.88671875" style="22" customWidth="1"/>
    <col min="17" max="18" width="8.88671875" style="26" customWidth="1"/>
    <col min="19" max="29" width="8.88671875" style="22" customWidth="1"/>
    <col min="30" max="30" width="8.88671875" style="37" customWidth="1"/>
    <col min="31" max="44" width="8.88671875" style="22" customWidth="1"/>
    <col min="45" max="85" width="8.88671875" style="37"/>
    <col min="86" max="16384" width="8.88671875" style="22"/>
  </cols>
  <sheetData>
    <row r="1" spans="1:85" s="21" customFormat="1" ht="38.25" customHeight="1">
      <c r="A1" s="163" t="s">
        <v>270</v>
      </c>
      <c r="B1" s="163"/>
      <c r="C1" s="279"/>
      <c r="D1" s="15"/>
      <c r="E1" s="16"/>
      <c r="F1"/>
      <c r="G1"/>
      <c r="H1"/>
      <c r="I1" s="17"/>
      <c r="J1" s="17"/>
      <c r="K1" s="17"/>
      <c r="L1" s="17"/>
      <c r="M1" s="17"/>
      <c r="N1" s="17"/>
      <c r="O1" s="19"/>
      <c r="P1" s="19"/>
      <c r="Q1" s="17"/>
      <c r="R1" s="17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8"/>
      <c r="AE1" s="19"/>
      <c r="AF1" s="19"/>
      <c r="AG1" s="19"/>
      <c r="AH1" s="19"/>
      <c r="AI1" s="17"/>
      <c r="AJ1" s="17"/>
      <c r="AK1" s="17"/>
      <c r="AL1" s="17"/>
      <c r="AM1" s="20"/>
      <c r="AN1" s="17"/>
      <c r="AO1" s="17"/>
      <c r="AP1" s="17"/>
      <c r="AQ1" s="20"/>
      <c r="AR1" s="17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6"/>
      <c r="BY1" s="116"/>
      <c r="BZ1" s="116"/>
      <c r="CA1" s="116"/>
      <c r="CB1" s="116"/>
      <c r="CC1" s="116"/>
      <c r="CD1" s="116"/>
      <c r="CE1" s="116"/>
      <c r="CF1" s="116"/>
      <c r="CG1" s="116"/>
    </row>
    <row r="2" spans="1:85" s="26" customFormat="1" ht="32.25" customHeight="1" thickBot="1">
      <c r="A2" s="46" t="s">
        <v>2</v>
      </c>
      <c r="B2" s="235" t="s">
        <v>336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</row>
    <row r="3" spans="1:85" s="10" customFormat="1" ht="36.75" customHeight="1">
      <c r="A3" s="157" t="s">
        <v>0</v>
      </c>
      <c r="B3" s="158" t="s">
        <v>294</v>
      </c>
      <c r="C3" s="159" t="s">
        <v>22</v>
      </c>
      <c r="D3" s="160" t="s">
        <v>23</v>
      </c>
      <c r="E3" s="160" t="s">
        <v>24</v>
      </c>
      <c r="F3" s="161" t="s">
        <v>3</v>
      </c>
      <c r="G3" s="161" t="s">
        <v>203</v>
      </c>
      <c r="H3" s="161" t="s">
        <v>204</v>
      </c>
      <c r="I3" s="161" t="s">
        <v>259</v>
      </c>
      <c r="J3" s="161" t="s">
        <v>328</v>
      </c>
      <c r="K3" s="161" t="s">
        <v>330</v>
      </c>
      <c r="L3" s="161" t="s">
        <v>329</v>
      </c>
      <c r="M3" s="161" t="s">
        <v>4</v>
      </c>
      <c r="N3" s="161" t="s">
        <v>261</v>
      </c>
      <c r="O3" s="161" t="s">
        <v>262</v>
      </c>
      <c r="P3" s="161" t="s">
        <v>322</v>
      </c>
      <c r="Q3" s="161" t="s">
        <v>323</v>
      </c>
      <c r="R3" s="161" t="s">
        <v>5</v>
      </c>
      <c r="S3" s="161" t="s">
        <v>6</v>
      </c>
      <c r="T3" s="161" t="s">
        <v>228</v>
      </c>
      <c r="U3" s="161" t="s">
        <v>229</v>
      </c>
      <c r="V3" s="161" t="s">
        <v>7</v>
      </c>
      <c r="W3" s="161" t="s">
        <v>8</v>
      </c>
      <c r="X3" s="161" t="s">
        <v>222</v>
      </c>
      <c r="Y3" s="161" t="s">
        <v>9</v>
      </c>
      <c r="Z3" s="161" t="s">
        <v>10</v>
      </c>
      <c r="AA3" s="161" t="s">
        <v>11</v>
      </c>
      <c r="AB3" s="161" t="s">
        <v>12</v>
      </c>
      <c r="AC3" s="162" t="s">
        <v>230</v>
      </c>
      <c r="AD3" s="162" t="s">
        <v>226</v>
      </c>
      <c r="AE3" s="162" t="s">
        <v>231</v>
      </c>
      <c r="AF3" s="162" t="s">
        <v>244</v>
      </c>
      <c r="AG3" s="161" t="s">
        <v>13</v>
      </c>
      <c r="AH3" s="161" t="s">
        <v>25</v>
      </c>
      <c r="AI3" s="161" t="s">
        <v>26</v>
      </c>
      <c r="AJ3" s="161" t="s">
        <v>14</v>
      </c>
      <c r="AK3" s="161" t="s">
        <v>15</v>
      </c>
      <c r="AL3" s="161" t="s">
        <v>16</v>
      </c>
      <c r="AM3" s="161" t="s">
        <v>263</v>
      </c>
      <c r="AN3" s="161" t="s">
        <v>17</v>
      </c>
      <c r="AO3" s="161" t="s">
        <v>18</v>
      </c>
      <c r="AP3" s="161" t="s">
        <v>264</v>
      </c>
      <c r="AQ3" s="161" t="s">
        <v>265</v>
      </c>
      <c r="AR3" s="210" t="s">
        <v>249</v>
      </c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</row>
    <row r="4" spans="1:85" s="239" customFormat="1" ht="32.25" customHeight="1">
      <c r="A4" s="237" t="s">
        <v>148</v>
      </c>
      <c r="B4" s="226">
        <f>SUM(C4:E4)</f>
        <v>21508</v>
      </c>
      <c r="C4" s="226">
        <f>SUM(C5,C8,C11,C14,C17,C20,C23,C26,C29,C32,C35)</f>
        <v>12449</v>
      </c>
      <c r="D4" s="226">
        <f>SUM(D5,D8,D11,D14,D17,D20,D23,D26,D29,D32,D35)</f>
        <v>5783</v>
      </c>
      <c r="E4" s="226">
        <f t="shared" ref="E4" si="0">SUM(E5,E8,E11,E14,E17,E20,E23,E26,E29,E32,E35)</f>
        <v>3276</v>
      </c>
      <c r="F4" s="226">
        <f>SUM(F5,F8,F11,F14,F17,F20,F23,F26,F29,F32,F35)</f>
        <v>918</v>
      </c>
      <c r="G4" s="226">
        <f>SUM(G5,G8,G11,G14,G17,G20,G23,G26,G29,G32,G35)</f>
        <v>1790</v>
      </c>
      <c r="H4" s="226">
        <f t="shared" ref="H4:AR4" si="1">SUM(H5,H8,H11,H14,H17,H20,H23,H26,H29,H32,H35)</f>
        <v>1698</v>
      </c>
      <c r="I4" s="226">
        <f t="shared" si="1"/>
        <v>1145</v>
      </c>
      <c r="J4" s="226">
        <f t="shared" si="1"/>
        <v>696</v>
      </c>
      <c r="K4" s="226">
        <f t="shared" si="1"/>
        <v>691</v>
      </c>
      <c r="L4" s="226">
        <f t="shared" si="1"/>
        <v>1007</v>
      </c>
      <c r="M4" s="226">
        <f t="shared" si="1"/>
        <v>2078</v>
      </c>
      <c r="N4" s="226">
        <f t="shared" si="1"/>
        <v>709</v>
      </c>
      <c r="O4" s="226">
        <f t="shared" si="1"/>
        <v>93</v>
      </c>
      <c r="P4" s="226">
        <f t="shared" si="1"/>
        <v>314</v>
      </c>
      <c r="Q4" s="226">
        <f t="shared" si="1"/>
        <v>493</v>
      </c>
      <c r="R4" s="226">
        <f t="shared" si="1"/>
        <v>817</v>
      </c>
      <c r="S4" s="226">
        <f t="shared" si="1"/>
        <v>743</v>
      </c>
      <c r="T4" s="226">
        <f>SUM(T5,T8,T11,T14,T17,T20,T23,T26,T29,T32,T35)</f>
        <v>255</v>
      </c>
      <c r="U4" s="226">
        <f t="shared" si="1"/>
        <v>150</v>
      </c>
      <c r="V4" s="226">
        <f t="shared" si="1"/>
        <v>1410</v>
      </c>
      <c r="W4" s="226">
        <f t="shared" si="1"/>
        <v>336</v>
      </c>
      <c r="X4" s="226">
        <f t="shared" si="1"/>
        <v>251</v>
      </c>
      <c r="Y4" s="226">
        <f t="shared" si="1"/>
        <v>297</v>
      </c>
      <c r="Z4" s="226">
        <f t="shared" si="1"/>
        <v>1131</v>
      </c>
      <c r="AA4" s="226">
        <f t="shared" si="1"/>
        <v>166</v>
      </c>
      <c r="AB4" s="226">
        <f t="shared" si="1"/>
        <v>237</v>
      </c>
      <c r="AC4" s="226">
        <f t="shared" si="1"/>
        <v>119</v>
      </c>
      <c r="AD4" s="226">
        <f t="shared" si="1"/>
        <v>103</v>
      </c>
      <c r="AE4" s="226">
        <f t="shared" si="1"/>
        <v>135</v>
      </c>
      <c r="AF4" s="226">
        <f t="shared" si="1"/>
        <v>246</v>
      </c>
      <c r="AG4" s="226">
        <f t="shared" si="1"/>
        <v>204</v>
      </c>
      <c r="AH4" s="226">
        <f t="shared" si="1"/>
        <v>578</v>
      </c>
      <c r="AI4" s="226">
        <f t="shared" si="1"/>
        <v>245</v>
      </c>
      <c r="AJ4" s="226">
        <f t="shared" si="1"/>
        <v>146</v>
      </c>
      <c r="AK4" s="226">
        <f t="shared" si="1"/>
        <v>167</v>
      </c>
      <c r="AL4" s="226">
        <f t="shared" si="1"/>
        <v>85</v>
      </c>
      <c r="AM4" s="226">
        <f t="shared" si="1"/>
        <v>1179</v>
      </c>
      <c r="AN4" s="226">
        <f t="shared" si="1"/>
        <v>396</v>
      </c>
      <c r="AO4" s="226">
        <f t="shared" si="1"/>
        <v>56</v>
      </c>
      <c r="AP4" s="226">
        <f t="shared" si="1"/>
        <v>85</v>
      </c>
      <c r="AQ4" s="226">
        <f t="shared" si="1"/>
        <v>128</v>
      </c>
      <c r="AR4" s="295">
        <f t="shared" si="1"/>
        <v>211</v>
      </c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</row>
    <row r="5" spans="1:85" s="107" customFormat="1" ht="32.25" customHeight="1">
      <c r="A5" s="112" t="s">
        <v>152</v>
      </c>
      <c r="B5" s="227">
        <f>SUM(C5:E5)</f>
        <v>633</v>
      </c>
      <c r="C5" s="227">
        <f>SUM(C6:C7)</f>
        <v>402</v>
      </c>
      <c r="D5" s="227">
        <f>SUM(D6:D7)</f>
        <v>155</v>
      </c>
      <c r="E5" s="227">
        <f t="shared" ref="E5:AR5" si="2">SUM(E6:E7)</f>
        <v>76</v>
      </c>
      <c r="F5" s="227">
        <f t="shared" si="2"/>
        <v>30</v>
      </c>
      <c r="G5" s="227">
        <f t="shared" si="2"/>
        <v>55</v>
      </c>
      <c r="H5" s="227">
        <f t="shared" si="2"/>
        <v>60</v>
      </c>
      <c r="I5" s="227">
        <f t="shared" si="2"/>
        <v>34</v>
      </c>
      <c r="J5" s="227">
        <f t="shared" si="2"/>
        <v>17</v>
      </c>
      <c r="K5" s="227">
        <f t="shared" si="2"/>
        <v>10</v>
      </c>
      <c r="L5" s="227">
        <f t="shared" si="2"/>
        <v>16</v>
      </c>
      <c r="M5" s="227">
        <f t="shared" si="2"/>
        <v>84</v>
      </c>
      <c r="N5" s="227">
        <f t="shared" si="2"/>
        <v>23</v>
      </c>
      <c r="O5" s="227">
        <f t="shared" si="2"/>
        <v>2</v>
      </c>
      <c r="P5" s="227">
        <f t="shared" si="2"/>
        <v>22</v>
      </c>
      <c r="Q5" s="227">
        <f t="shared" si="2"/>
        <v>25</v>
      </c>
      <c r="R5" s="227">
        <f t="shared" si="2"/>
        <v>24</v>
      </c>
      <c r="S5" s="227">
        <f t="shared" si="2"/>
        <v>24</v>
      </c>
      <c r="T5" s="227">
        <f t="shared" si="2"/>
        <v>12</v>
      </c>
      <c r="U5" s="227">
        <f t="shared" si="2"/>
        <v>9</v>
      </c>
      <c r="V5" s="227">
        <f>SUM(V6:V7)</f>
        <v>25</v>
      </c>
      <c r="W5" s="227">
        <f t="shared" si="2"/>
        <v>9</v>
      </c>
      <c r="X5" s="227">
        <f>SUM(X6:X7)</f>
        <v>8</v>
      </c>
      <c r="Y5" s="227">
        <f t="shared" si="2"/>
        <v>14</v>
      </c>
      <c r="Z5" s="227">
        <f t="shared" si="2"/>
        <v>17</v>
      </c>
      <c r="AA5" s="227">
        <f t="shared" si="2"/>
        <v>4</v>
      </c>
      <c r="AB5" s="227">
        <f>SUM(AB6:AB7)</f>
        <v>4</v>
      </c>
      <c r="AC5" s="227">
        <f t="shared" si="2"/>
        <v>5</v>
      </c>
      <c r="AD5" s="227">
        <f t="shared" si="2"/>
        <v>4</v>
      </c>
      <c r="AE5" s="227">
        <f t="shared" si="2"/>
        <v>11</v>
      </c>
      <c r="AF5" s="227">
        <f t="shared" si="2"/>
        <v>7</v>
      </c>
      <c r="AG5" s="227">
        <f t="shared" si="2"/>
        <v>2</v>
      </c>
      <c r="AH5" s="227">
        <f t="shared" si="2"/>
        <v>12</v>
      </c>
      <c r="AI5" s="227">
        <f t="shared" si="2"/>
        <v>13</v>
      </c>
      <c r="AJ5" s="227">
        <f t="shared" si="2"/>
        <v>2</v>
      </c>
      <c r="AK5" s="227">
        <f t="shared" si="2"/>
        <v>7</v>
      </c>
      <c r="AL5" s="227">
        <f t="shared" si="2"/>
        <v>2</v>
      </c>
      <c r="AM5" s="227">
        <f t="shared" si="2"/>
        <v>3</v>
      </c>
      <c r="AN5" s="227">
        <f t="shared" si="2"/>
        <v>26</v>
      </c>
      <c r="AO5" s="227">
        <f t="shared" si="2"/>
        <v>1</v>
      </c>
      <c r="AP5" s="227">
        <f t="shared" si="2"/>
        <v>2</v>
      </c>
      <c r="AQ5" s="227">
        <f t="shared" si="2"/>
        <v>2</v>
      </c>
      <c r="AR5" s="292">
        <f t="shared" si="2"/>
        <v>6</v>
      </c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</row>
    <row r="6" spans="1:85" s="27" customFormat="1" ht="32.25" customHeight="1">
      <c r="A6" s="113" t="s">
        <v>167</v>
      </c>
      <c r="B6" s="228">
        <f>SUM(C6:E6)</f>
        <v>302</v>
      </c>
      <c r="C6" s="231">
        <f>SUM(F6:R6)</f>
        <v>205</v>
      </c>
      <c r="D6" s="272">
        <f>SUM(S6:AG6)</f>
        <v>63</v>
      </c>
      <c r="E6" s="272">
        <f>SUM(AH6:AR6)</f>
        <v>34</v>
      </c>
      <c r="F6" s="290">
        <v>15</v>
      </c>
      <c r="G6" s="269">
        <v>26</v>
      </c>
      <c r="H6" s="269">
        <v>30</v>
      </c>
      <c r="I6" s="269">
        <v>17</v>
      </c>
      <c r="J6" s="269">
        <v>7</v>
      </c>
      <c r="K6" s="269">
        <v>3</v>
      </c>
      <c r="L6" s="269">
        <v>10</v>
      </c>
      <c r="M6" s="269">
        <v>46</v>
      </c>
      <c r="N6" s="269">
        <v>9</v>
      </c>
      <c r="O6" s="269">
        <v>1</v>
      </c>
      <c r="P6" s="269">
        <v>18</v>
      </c>
      <c r="Q6" s="269">
        <v>10</v>
      </c>
      <c r="R6" s="269">
        <v>13</v>
      </c>
      <c r="S6" s="271">
        <v>12</v>
      </c>
      <c r="T6" s="271">
        <v>5</v>
      </c>
      <c r="U6" s="271">
        <v>3</v>
      </c>
      <c r="V6" s="271">
        <v>12</v>
      </c>
      <c r="W6" s="271">
        <v>3</v>
      </c>
      <c r="X6" s="271">
        <v>1</v>
      </c>
      <c r="Y6" s="271">
        <v>6</v>
      </c>
      <c r="Z6" s="271">
        <v>5</v>
      </c>
      <c r="AA6" s="271">
        <v>3</v>
      </c>
      <c r="AB6" s="271">
        <v>3</v>
      </c>
      <c r="AC6" s="271">
        <v>3</v>
      </c>
      <c r="AD6" s="271">
        <v>2</v>
      </c>
      <c r="AE6" s="271">
        <v>4</v>
      </c>
      <c r="AF6" s="271">
        <v>1</v>
      </c>
      <c r="AG6" s="271">
        <v>0</v>
      </c>
      <c r="AH6" s="273">
        <v>4</v>
      </c>
      <c r="AI6" s="273">
        <v>7</v>
      </c>
      <c r="AJ6" s="273">
        <v>1</v>
      </c>
      <c r="AK6" s="273">
        <v>4</v>
      </c>
      <c r="AL6" s="273">
        <v>2</v>
      </c>
      <c r="AM6" s="273">
        <v>2</v>
      </c>
      <c r="AN6" s="273">
        <v>10</v>
      </c>
      <c r="AO6" s="273">
        <v>1</v>
      </c>
      <c r="AP6" s="273">
        <v>0</v>
      </c>
      <c r="AQ6" s="273">
        <v>0</v>
      </c>
      <c r="AR6" s="293">
        <v>3</v>
      </c>
    </row>
    <row r="7" spans="1:85" s="28" customFormat="1" ht="31.5" customHeight="1">
      <c r="A7" s="113" t="s">
        <v>153</v>
      </c>
      <c r="B7" s="228">
        <f t="shared" ref="B7:B35" si="3">SUM(C7:E7)</f>
        <v>331</v>
      </c>
      <c r="C7" s="231">
        <f>SUM(F7:R7)</f>
        <v>197</v>
      </c>
      <c r="D7" s="272">
        <f>SUM(S7:AG7)</f>
        <v>92</v>
      </c>
      <c r="E7" s="272">
        <f>SUM(AH7:AR7)</f>
        <v>42</v>
      </c>
      <c r="F7" s="290">
        <v>15</v>
      </c>
      <c r="G7" s="269">
        <v>29</v>
      </c>
      <c r="H7" s="269">
        <v>30</v>
      </c>
      <c r="I7" s="269">
        <v>17</v>
      </c>
      <c r="J7" s="269">
        <v>10</v>
      </c>
      <c r="K7" s="269">
        <v>7</v>
      </c>
      <c r="L7" s="269">
        <v>6</v>
      </c>
      <c r="M7" s="269">
        <v>38</v>
      </c>
      <c r="N7" s="269">
        <v>14</v>
      </c>
      <c r="O7" s="269">
        <v>1</v>
      </c>
      <c r="P7" s="269">
        <v>4</v>
      </c>
      <c r="Q7" s="269">
        <v>15</v>
      </c>
      <c r="R7" s="269">
        <v>11</v>
      </c>
      <c r="S7" s="271">
        <v>12</v>
      </c>
      <c r="T7" s="271">
        <v>7</v>
      </c>
      <c r="U7" s="271">
        <v>6</v>
      </c>
      <c r="V7" s="271">
        <v>13</v>
      </c>
      <c r="W7" s="271">
        <v>6</v>
      </c>
      <c r="X7" s="271">
        <v>7</v>
      </c>
      <c r="Y7" s="271">
        <v>8</v>
      </c>
      <c r="Z7" s="271">
        <v>12</v>
      </c>
      <c r="AA7" s="271">
        <v>1</v>
      </c>
      <c r="AB7" s="271">
        <v>1</v>
      </c>
      <c r="AC7" s="271">
        <v>2</v>
      </c>
      <c r="AD7" s="271">
        <v>2</v>
      </c>
      <c r="AE7" s="271">
        <v>7</v>
      </c>
      <c r="AF7" s="271">
        <v>6</v>
      </c>
      <c r="AG7" s="271">
        <v>2</v>
      </c>
      <c r="AH7" s="273">
        <v>8</v>
      </c>
      <c r="AI7" s="273">
        <v>6</v>
      </c>
      <c r="AJ7" s="273">
        <v>1</v>
      </c>
      <c r="AK7" s="273">
        <v>3</v>
      </c>
      <c r="AL7" s="273">
        <v>0</v>
      </c>
      <c r="AM7" s="273">
        <v>1</v>
      </c>
      <c r="AN7" s="273">
        <v>16</v>
      </c>
      <c r="AO7" s="273">
        <v>0</v>
      </c>
      <c r="AP7" s="273">
        <v>2</v>
      </c>
      <c r="AQ7" s="273">
        <v>2</v>
      </c>
      <c r="AR7" s="293">
        <v>3</v>
      </c>
    </row>
    <row r="8" spans="1:85" s="108" customFormat="1" ht="32.25" customHeight="1">
      <c r="A8" s="112" t="s">
        <v>154</v>
      </c>
      <c r="B8" s="227">
        <f t="shared" si="3"/>
        <v>746</v>
      </c>
      <c r="C8" s="227">
        <f>SUM(C9:C10)</f>
        <v>363</v>
      </c>
      <c r="D8" s="227">
        <f>SUM(D9:D10)</f>
        <v>182</v>
      </c>
      <c r="E8" s="227">
        <f t="shared" ref="E8" si="4">SUM(E9:E10)</f>
        <v>201</v>
      </c>
      <c r="F8" s="227">
        <f>SUM(F9:F10)</f>
        <v>18</v>
      </c>
      <c r="G8" s="227">
        <f t="shared" ref="G8:R8" si="5">SUM(G9:G10)</f>
        <v>36</v>
      </c>
      <c r="H8" s="227">
        <f t="shared" si="5"/>
        <v>36</v>
      </c>
      <c r="I8" s="227">
        <f t="shared" si="5"/>
        <v>6</v>
      </c>
      <c r="J8" s="227">
        <f t="shared" si="5"/>
        <v>10</v>
      </c>
      <c r="K8" s="227">
        <f t="shared" si="5"/>
        <v>2</v>
      </c>
      <c r="L8" s="227">
        <f t="shared" si="5"/>
        <v>11</v>
      </c>
      <c r="M8" s="227">
        <f t="shared" si="5"/>
        <v>109</v>
      </c>
      <c r="N8" s="227">
        <f t="shared" si="5"/>
        <v>35</v>
      </c>
      <c r="O8" s="227">
        <f t="shared" si="5"/>
        <v>6</v>
      </c>
      <c r="P8" s="227">
        <f t="shared" si="5"/>
        <v>5</v>
      </c>
      <c r="Q8" s="227">
        <f t="shared" si="5"/>
        <v>18</v>
      </c>
      <c r="R8" s="227">
        <f t="shared" si="5"/>
        <v>71</v>
      </c>
      <c r="S8" s="227">
        <f t="shared" ref="S8" si="6">SUM(S9:S10)</f>
        <v>20</v>
      </c>
      <c r="T8" s="227">
        <f t="shared" ref="T8" si="7">SUM(T9:T10)</f>
        <v>20</v>
      </c>
      <c r="U8" s="227">
        <f t="shared" ref="U8" si="8">SUM(U9:U10)</f>
        <v>4</v>
      </c>
      <c r="V8" s="227">
        <f t="shared" ref="V8" si="9">SUM(V9:V10)</f>
        <v>48</v>
      </c>
      <c r="W8" s="227">
        <f t="shared" ref="W8" si="10">SUM(W9:W10)</f>
        <v>21</v>
      </c>
      <c r="X8" s="227">
        <f t="shared" ref="X8" si="11">SUM(X9:X10)</f>
        <v>11</v>
      </c>
      <c r="Y8" s="227">
        <f t="shared" ref="Y8" si="12">SUM(Y9:Y10)</f>
        <v>9</v>
      </c>
      <c r="Z8" s="227">
        <f t="shared" ref="Z8" si="13">SUM(Z9:Z10)</f>
        <v>22</v>
      </c>
      <c r="AA8" s="227">
        <f t="shared" ref="AA8" si="14">SUM(AA9:AA10)</f>
        <v>7</v>
      </c>
      <c r="AB8" s="227">
        <f>SUM(AB9:AB10)</f>
        <v>3</v>
      </c>
      <c r="AC8" s="227">
        <f t="shared" ref="AC8" si="15">SUM(AC9:AC10)</f>
        <v>0</v>
      </c>
      <c r="AD8" s="227">
        <f t="shared" ref="AD8" si="16">SUM(AD9:AD10)</f>
        <v>3</v>
      </c>
      <c r="AE8" s="227">
        <f t="shared" ref="AE8" si="17">SUM(AE9:AE10)</f>
        <v>3</v>
      </c>
      <c r="AF8" s="227">
        <f t="shared" ref="AF8" si="18">SUM(AF9:AF10)</f>
        <v>7</v>
      </c>
      <c r="AG8" s="227">
        <f t="shared" ref="AG8" si="19">SUM(AG9:AG10)</f>
        <v>4</v>
      </c>
      <c r="AH8" s="227">
        <f t="shared" ref="AH8:AR8" si="20">SUM(AH9:AH10)</f>
        <v>37</v>
      </c>
      <c r="AI8" s="227">
        <f t="shared" si="20"/>
        <v>16</v>
      </c>
      <c r="AJ8" s="227">
        <f t="shared" si="20"/>
        <v>7</v>
      </c>
      <c r="AK8" s="227">
        <f t="shared" si="20"/>
        <v>4</v>
      </c>
      <c r="AL8" s="227">
        <f t="shared" si="20"/>
        <v>1</v>
      </c>
      <c r="AM8" s="227">
        <f t="shared" si="20"/>
        <v>83</v>
      </c>
      <c r="AN8" s="227">
        <f t="shared" si="20"/>
        <v>41</v>
      </c>
      <c r="AO8" s="227">
        <f t="shared" si="20"/>
        <v>0</v>
      </c>
      <c r="AP8" s="227">
        <f t="shared" si="20"/>
        <v>2</v>
      </c>
      <c r="AQ8" s="227">
        <f t="shared" si="20"/>
        <v>3</v>
      </c>
      <c r="AR8" s="292">
        <f t="shared" si="20"/>
        <v>7</v>
      </c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</row>
    <row r="9" spans="1:85" s="28" customFormat="1" ht="32.25" customHeight="1">
      <c r="A9" s="113" t="s">
        <v>155</v>
      </c>
      <c r="B9" s="228">
        <f>SUM(C9:E9)</f>
        <v>260</v>
      </c>
      <c r="C9" s="269">
        <f>SUM(F9:R9)</f>
        <v>131</v>
      </c>
      <c r="D9" s="272">
        <f>SUM(S9:AG9)</f>
        <v>72</v>
      </c>
      <c r="E9" s="272">
        <f>SUM(AH9:AR9)</f>
        <v>57</v>
      </c>
      <c r="F9" s="290">
        <v>6</v>
      </c>
      <c r="G9" s="291">
        <v>20</v>
      </c>
      <c r="H9" s="269">
        <v>19</v>
      </c>
      <c r="I9" s="269">
        <v>5</v>
      </c>
      <c r="J9" s="269">
        <v>8</v>
      </c>
      <c r="K9" s="269">
        <v>1</v>
      </c>
      <c r="L9" s="269">
        <v>5</v>
      </c>
      <c r="M9" s="269">
        <v>24</v>
      </c>
      <c r="N9" s="269">
        <v>13</v>
      </c>
      <c r="O9" s="269">
        <v>4</v>
      </c>
      <c r="P9" s="269">
        <v>3</v>
      </c>
      <c r="Q9" s="269">
        <v>11</v>
      </c>
      <c r="R9" s="269">
        <v>12</v>
      </c>
      <c r="S9" s="271">
        <v>7</v>
      </c>
      <c r="T9" s="271">
        <v>14</v>
      </c>
      <c r="U9" s="271">
        <v>4</v>
      </c>
      <c r="V9" s="271">
        <v>7</v>
      </c>
      <c r="W9" s="271">
        <v>7</v>
      </c>
      <c r="X9" s="271">
        <v>7</v>
      </c>
      <c r="Y9" s="271">
        <v>3</v>
      </c>
      <c r="Z9" s="271">
        <v>6</v>
      </c>
      <c r="AA9" s="271">
        <v>4</v>
      </c>
      <c r="AB9" s="271">
        <v>0</v>
      </c>
      <c r="AC9" s="271">
        <v>0</v>
      </c>
      <c r="AD9" s="271">
        <v>1</v>
      </c>
      <c r="AE9" s="271">
        <v>3</v>
      </c>
      <c r="AF9" s="271">
        <v>6</v>
      </c>
      <c r="AG9" s="271">
        <v>3</v>
      </c>
      <c r="AH9" s="273">
        <v>8</v>
      </c>
      <c r="AI9" s="273">
        <v>8</v>
      </c>
      <c r="AJ9" s="273">
        <v>5</v>
      </c>
      <c r="AK9" s="273">
        <v>3</v>
      </c>
      <c r="AL9" s="273">
        <v>1</v>
      </c>
      <c r="AM9" s="273">
        <v>3</v>
      </c>
      <c r="AN9" s="273">
        <v>23</v>
      </c>
      <c r="AO9" s="273">
        <v>0</v>
      </c>
      <c r="AP9" s="273">
        <v>1</v>
      </c>
      <c r="AQ9" s="273">
        <v>2</v>
      </c>
      <c r="AR9" s="293">
        <v>3</v>
      </c>
    </row>
    <row r="10" spans="1:85" s="28" customFormat="1" ht="32.25" customHeight="1">
      <c r="A10" s="113" t="s">
        <v>156</v>
      </c>
      <c r="B10" s="228">
        <f t="shared" si="3"/>
        <v>486</v>
      </c>
      <c r="C10" s="269">
        <f>SUM(F10:R10)</f>
        <v>232</v>
      </c>
      <c r="D10" s="272">
        <f>SUM(S10:AG10)</f>
        <v>110</v>
      </c>
      <c r="E10" s="272">
        <f>SUM(AH10:AR10)</f>
        <v>144</v>
      </c>
      <c r="F10" s="290">
        <v>12</v>
      </c>
      <c r="G10" s="291">
        <v>16</v>
      </c>
      <c r="H10" s="269">
        <v>17</v>
      </c>
      <c r="I10" s="269">
        <v>1</v>
      </c>
      <c r="J10" s="269">
        <v>2</v>
      </c>
      <c r="K10" s="269">
        <v>1</v>
      </c>
      <c r="L10" s="269">
        <v>6</v>
      </c>
      <c r="M10" s="269">
        <v>85</v>
      </c>
      <c r="N10" s="269">
        <v>22</v>
      </c>
      <c r="O10" s="269">
        <v>2</v>
      </c>
      <c r="P10" s="269">
        <v>2</v>
      </c>
      <c r="Q10" s="269">
        <v>7</v>
      </c>
      <c r="R10" s="269">
        <v>59</v>
      </c>
      <c r="S10" s="271">
        <v>13</v>
      </c>
      <c r="T10" s="271">
        <v>6</v>
      </c>
      <c r="U10" s="271">
        <v>0</v>
      </c>
      <c r="V10" s="271">
        <v>41</v>
      </c>
      <c r="W10" s="271">
        <v>14</v>
      </c>
      <c r="X10" s="271">
        <v>4</v>
      </c>
      <c r="Y10" s="271">
        <v>6</v>
      </c>
      <c r="Z10" s="271">
        <v>16</v>
      </c>
      <c r="AA10" s="271">
        <v>3</v>
      </c>
      <c r="AB10" s="271">
        <v>3</v>
      </c>
      <c r="AC10" s="271">
        <v>0</v>
      </c>
      <c r="AD10" s="271">
        <v>2</v>
      </c>
      <c r="AE10" s="271">
        <v>0</v>
      </c>
      <c r="AF10" s="271">
        <v>1</v>
      </c>
      <c r="AG10" s="271">
        <v>1</v>
      </c>
      <c r="AH10" s="273">
        <v>29</v>
      </c>
      <c r="AI10" s="273">
        <v>8</v>
      </c>
      <c r="AJ10" s="273">
        <v>2</v>
      </c>
      <c r="AK10" s="273">
        <v>1</v>
      </c>
      <c r="AL10" s="273">
        <v>0</v>
      </c>
      <c r="AM10" s="273">
        <v>80</v>
      </c>
      <c r="AN10" s="273">
        <v>18</v>
      </c>
      <c r="AO10" s="273">
        <v>0</v>
      </c>
      <c r="AP10" s="273">
        <v>1</v>
      </c>
      <c r="AQ10" s="273">
        <v>1</v>
      </c>
      <c r="AR10" s="293">
        <v>4</v>
      </c>
    </row>
    <row r="11" spans="1:85" s="108" customFormat="1" ht="32.25" customHeight="1">
      <c r="A11" s="112" t="s">
        <v>157</v>
      </c>
      <c r="B11" s="227">
        <f t="shared" si="3"/>
        <v>7590</v>
      </c>
      <c r="C11" s="227">
        <f>SUM(C12:C13)</f>
        <v>3808</v>
      </c>
      <c r="D11" s="227">
        <f t="shared" ref="D11" si="21">SUM(D12:D13)</f>
        <v>2450</v>
      </c>
      <c r="E11" s="227">
        <f t="shared" ref="E11" si="22">SUM(E12:E13)</f>
        <v>1332</v>
      </c>
      <c r="F11" s="227">
        <f>SUM(F12:F13)</f>
        <v>311</v>
      </c>
      <c r="G11" s="227">
        <f t="shared" ref="G11:R11" si="23">SUM(G12:G13)</f>
        <v>594</v>
      </c>
      <c r="H11" s="227">
        <f t="shared" si="23"/>
        <v>481</v>
      </c>
      <c r="I11" s="227">
        <f t="shared" si="23"/>
        <v>333</v>
      </c>
      <c r="J11" s="227">
        <f t="shared" si="23"/>
        <v>165</v>
      </c>
      <c r="K11" s="227">
        <f t="shared" si="23"/>
        <v>169</v>
      </c>
      <c r="L11" s="227">
        <f t="shared" si="23"/>
        <v>270</v>
      </c>
      <c r="M11" s="227">
        <f t="shared" si="23"/>
        <v>769</v>
      </c>
      <c r="N11" s="227">
        <f t="shared" si="23"/>
        <v>298</v>
      </c>
      <c r="O11" s="227">
        <f t="shared" si="23"/>
        <v>13</v>
      </c>
      <c r="P11" s="227">
        <f t="shared" si="23"/>
        <v>69</v>
      </c>
      <c r="Q11" s="227">
        <f t="shared" si="23"/>
        <v>76</v>
      </c>
      <c r="R11" s="227">
        <f t="shared" si="23"/>
        <v>260</v>
      </c>
      <c r="S11" s="227">
        <f>SUM(S12:S13)</f>
        <v>136</v>
      </c>
      <c r="T11" s="227">
        <f t="shared" ref="T11" si="24">SUM(T12:T13)</f>
        <v>30</v>
      </c>
      <c r="U11" s="227">
        <f t="shared" ref="U11" si="25">SUM(U12:U13)</f>
        <v>34</v>
      </c>
      <c r="V11" s="227">
        <f t="shared" ref="V11" si="26">SUM(V12:V13)</f>
        <v>909</v>
      </c>
      <c r="W11" s="227">
        <f t="shared" ref="W11" si="27">SUM(W12:W13)</f>
        <v>123</v>
      </c>
      <c r="X11" s="227">
        <f t="shared" ref="X11" si="28">SUM(X12:X13)</f>
        <v>40</v>
      </c>
      <c r="Y11" s="227">
        <f t="shared" ref="Y11" si="29">SUM(Y12:Y13)</f>
        <v>68</v>
      </c>
      <c r="Z11" s="227">
        <f t="shared" ref="Z11" si="30">SUM(Z12:Z13)</f>
        <v>799</v>
      </c>
      <c r="AA11" s="227">
        <f t="shared" ref="AA11" si="31">SUM(AA12:AA13)</f>
        <v>22</v>
      </c>
      <c r="AB11" s="227">
        <f t="shared" ref="AB11" si="32">SUM(AB12:AB13)</f>
        <v>106</v>
      </c>
      <c r="AC11" s="227">
        <f t="shared" ref="AC11" si="33">SUM(AC12:AC13)</f>
        <v>17</v>
      </c>
      <c r="AD11" s="227">
        <f t="shared" ref="AD11" si="34">SUM(AD12:AD13)</f>
        <v>26</v>
      </c>
      <c r="AE11" s="227">
        <f t="shared" ref="AE11" si="35">SUM(AE12:AE13)</f>
        <v>18</v>
      </c>
      <c r="AF11" s="227">
        <f t="shared" ref="AF11" si="36">SUM(AF12:AF13)</f>
        <v>42</v>
      </c>
      <c r="AG11" s="227">
        <f t="shared" ref="AG11" si="37">SUM(AG12:AG13)</f>
        <v>80</v>
      </c>
      <c r="AH11" s="227">
        <f t="shared" ref="AH11:AR11" si="38">SUM(AH12:AH13)</f>
        <v>194</v>
      </c>
      <c r="AI11" s="227">
        <f t="shared" si="38"/>
        <v>53</v>
      </c>
      <c r="AJ11" s="227">
        <f t="shared" si="38"/>
        <v>19</v>
      </c>
      <c r="AK11" s="227">
        <f t="shared" si="38"/>
        <v>49</v>
      </c>
      <c r="AL11" s="227">
        <f t="shared" si="38"/>
        <v>24</v>
      </c>
      <c r="AM11" s="227">
        <f t="shared" si="38"/>
        <v>891</v>
      </c>
      <c r="AN11" s="227">
        <f t="shared" si="38"/>
        <v>29</v>
      </c>
      <c r="AO11" s="227">
        <f t="shared" si="38"/>
        <v>4</v>
      </c>
      <c r="AP11" s="227">
        <f t="shared" si="38"/>
        <v>14</v>
      </c>
      <c r="AQ11" s="227">
        <f t="shared" si="38"/>
        <v>37</v>
      </c>
      <c r="AR11" s="292">
        <f t="shared" si="38"/>
        <v>18</v>
      </c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</row>
    <row r="12" spans="1:85" s="27" customFormat="1" ht="32.25" customHeight="1">
      <c r="A12" s="113" t="s">
        <v>158</v>
      </c>
      <c r="B12" s="228">
        <f t="shared" si="3"/>
        <v>3832</v>
      </c>
      <c r="C12" s="269">
        <f>SUM(F12:R12)</f>
        <v>1510</v>
      </c>
      <c r="D12" s="272">
        <f>SUM(S12:AG12)</f>
        <v>1491</v>
      </c>
      <c r="E12" s="272">
        <f>SUM(AH12:AR12)</f>
        <v>831</v>
      </c>
      <c r="F12" s="231">
        <v>121</v>
      </c>
      <c r="G12" s="269">
        <v>202</v>
      </c>
      <c r="H12" s="269">
        <v>158</v>
      </c>
      <c r="I12" s="269">
        <v>81</v>
      </c>
      <c r="J12" s="269">
        <v>48</v>
      </c>
      <c r="K12" s="269">
        <v>39</v>
      </c>
      <c r="L12" s="269">
        <v>66</v>
      </c>
      <c r="M12" s="269">
        <v>408</v>
      </c>
      <c r="N12" s="269">
        <v>163</v>
      </c>
      <c r="O12" s="269">
        <v>7</v>
      </c>
      <c r="P12" s="269">
        <v>24</v>
      </c>
      <c r="Q12" s="269">
        <v>27</v>
      </c>
      <c r="R12" s="269">
        <v>166</v>
      </c>
      <c r="S12" s="271">
        <v>65</v>
      </c>
      <c r="T12" s="271">
        <v>8</v>
      </c>
      <c r="U12" s="271">
        <v>12</v>
      </c>
      <c r="V12" s="271">
        <v>676</v>
      </c>
      <c r="W12" s="271">
        <v>76</v>
      </c>
      <c r="X12" s="271">
        <v>11</v>
      </c>
      <c r="Y12" s="271">
        <v>28</v>
      </c>
      <c r="Z12" s="271">
        <v>476</v>
      </c>
      <c r="AA12" s="271">
        <v>7</v>
      </c>
      <c r="AB12" s="271">
        <v>65</v>
      </c>
      <c r="AC12" s="271">
        <v>7</v>
      </c>
      <c r="AD12" s="271">
        <v>11</v>
      </c>
      <c r="AE12" s="271">
        <v>10</v>
      </c>
      <c r="AF12" s="271">
        <v>8</v>
      </c>
      <c r="AG12" s="271">
        <v>31</v>
      </c>
      <c r="AH12" s="273">
        <v>135</v>
      </c>
      <c r="AI12" s="273">
        <v>11</v>
      </c>
      <c r="AJ12" s="273">
        <v>4</v>
      </c>
      <c r="AK12" s="273">
        <v>27</v>
      </c>
      <c r="AL12" s="273">
        <v>7</v>
      </c>
      <c r="AM12" s="273">
        <v>621</v>
      </c>
      <c r="AN12" s="273">
        <v>8</v>
      </c>
      <c r="AO12" s="273">
        <v>2</v>
      </c>
      <c r="AP12" s="273">
        <v>7</v>
      </c>
      <c r="AQ12" s="273">
        <v>3</v>
      </c>
      <c r="AR12" s="293">
        <v>6</v>
      </c>
    </row>
    <row r="13" spans="1:85" s="27" customFormat="1" ht="32.25" customHeight="1">
      <c r="A13" s="113" t="s">
        <v>159</v>
      </c>
      <c r="B13" s="228">
        <f t="shared" si="3"/>
        <v>3758</v>
      </c>
      <c r="C13" s="269">
        <f>SUM(F13:R13)</f>
        <v>2298</v>
      </c>
      <c r="D13" s="272">
        <f>SUM(S13:AG13)</f>
        <v>959</v>
      </c>
      <c r="E13" s="272">
        <f>SUM(AH13:AR13)</f>
        <v>501</v>
      </c>
      <c r="F13" s="231">
        <v>190</v>
      </c>
      <c r="G13" s="269">
        <v>392</v>
      </c>
      <c r="H13" s="269">
        <v>323</v>
      </c>
      <c r="I13" s="269">
        <v>252</v>
      </c>
      <c r="J13" s="269">
        <v>117</v>
      </c>
      <c r="K13" s="269">
        <v>130</v>
      </c>
      <c r="L13" s="269">
        <v>204</v>
      </c>
      <c r="M13" s="269">
        <v>361</v>
      </c>
      <c r="N13" s="269">
        <v>135</v>
      </c>
      <c r="O13" s="269">
        <v>6</v>
      </c>
      <c r="P13" s="269">
        <v>45</v>
      </c>
      <c r="Q13" s="269">
        <v>49</v>
      </c>
      <c r="R13" s="269">
        <v>94</v>
      </c>
      <c r="S13" s="271">
        <v>71</v>
      </c>
      <c r="T13" s="271">
        <v>22</v>
      </c>
      <c r="U13" s="271">
        <v>22</v>
      </c>
      <c r="V13" s="271">
        <v>233</v>
      </c>
      <c r="W13" s="271">
        <v>47</v>
      </c>
      <c r="X13" s="271">
        <v>29</v>
      </c>
      <c r="Y13" s="271">
        <v>40</v>
      </c>
      <c r="Z13" s="271">
        <v>323</v>
      </c>
      <c r="AA13" s="271">
        <v>15</v>
      </c>
      <c r="AB13" s="271">
        <v>41</v>
      </c>
      <c r="AC13" s="271">
        <v>10</v>
      </c>
      <c r="AD13" s="271">
        <v>15</v>
      </c>
      <c r="AE13" s="271">
        <v>8</v>
      </c>
      <c r="AF13" s="271">
        <v>34</v>
      </c>
      <c r="AG13" s="271">
        <v>49</v>
      </c>
      <c r="AH13" s="273">
        <v>59</v>
      </c>
      <c r="AI13" s="273">
        <v>42</v>
      </c>
      <c r="AJ13" s="273">
        <v>15</v>
      </c>
      <c r="AK13" s="273">
        <v>22</v>
      </c>
      <c r="AL13" s="273">
        <v>17</v>
      </c>
      <c r="AM13" s="273">
        <v>270</v>
      </c>
      <c r="AN13" s="273">
        <v>21</v>
      </c>
      <c r="AO13" s="273">
        <v>2</v>
      </c>
      <c r="AP13" s="273">
        <v>7</v>
      </c>
      <c r="AQ13" s="273">
        <v>34</v>
      </c>
      <c r="AR13" s="293">
        <v>12</v>
      </c>
    </row>
    <row r="14" spans="1:85" s="109" customFormat="1" ht="32.25" customHeight="1">
      <c r="A14" s="112" t="s">
        <v>160</v>
      </c>
      <c r="B14" s="227">
        <f>SUM(C14:E14)</f>
        <v>6040</v>
      </c>
      <c r="C14" s="227">
        <f>SUM(C15:C16)</f>
        <v>4257</v>
      </c>
      <c r="D14" s="227">
        <f t="shared" ref="D14" si="39">SUM(D15:D16)</f>
        <v>1160</v>
      </c>
      <c r="E14" s="227">
        <f t="shared" ref="E14" si="40">SUM(E15:E16)</f>
        <v>623</v>
      </c>
      <c r="F14" s="227">
        <f>SUM(F15:F16)</f>
        <v>291</v>
      </c>
      <c r="G14" s="227">
        <f t="shared" ref="G14:R14" si="41">SUM(G15:G16)</f>
        <v>691</v>
      </c>
      <c r="H14" s="227">
        <f t="shared" si="41"/>
        <v>744</v>
      </c>
      <c r="I14" s="227">
        <f t="shared" si="41"/>
        <v>516</v>
      </c>
      <c r="J14" s="227">
        <f t="shared" si="41"/>
        <v>281</v>
      </c>
      <c r="K14" s="227">
        <f t="shared" si="41"/>
        <v>372</v>
      </c>
      <c r="L14" s="227">
        <f t="shared" si="41"/>
        <v>470</v>
      </c>
      <c r="M14" s="227">
        <f t="shared" si="41"/>
        <v>392</v>
      </c>
      <c r="N14" s="227">
        <f t="shared" si="41"/>
        <v>140</v>
      </c>
      <c r="O14" s="227">
        <f t="shared" si="41"/>
        <v>22</v>
      </c>
      <c r="P14" s="227">
        <f t="shared" si="41"/>
        <v>82</v>
      </c>
      <c r="Q14" s="227">
        <f t="shared" si="41"/>
        <v>136</v>
      </c>
      <c r="R14" s="227">
        <f t="shared" si="41"/>
        <v>120</v>
      </c>
      <c r="S14" s="227">
        <f t="shared" ref="S14" si="42">SUM(S15:S16)</f>
        <v>130</v>
      </c>
      <c r="T14" s="227">
        <f t="shared" ref="T14" si="43">SUM(T15:T16)</f>
        <v>70</v>
      </c>
      <c r="U14" s="227">
        <f t="shared" ref="U14" si="44">SUM(U15:U16)</f>
        <v>52</v>
      </c>
      <c r="V14" s="227">
        <f t="shared" ref="V14" si="45">SUM(V15:V16)</f>
        <v>186</v>
      </c>
      <c r="W14" s="227">
        <f t="shared" ref="W14" si="46">SUM(W15:W16)</f>
        <v>62</v>
      </c>
      <c r="X14" s="227">
        <f t="shared" ref="X14" si="47">SUM(X15:X16)</f>
        <v>73</v>
      </c>
      <c r="Y14" s="227">
        <f t="shared" ref="Y14" si="48">SUM(Y15:Y16)</f>
        <v>91</v>
      </c>
      <c r="Z14" s="227">
        <f t="shared" ref="Z14" si="49">SUM(Z15:Z16)</f>
        <v>186</v>
      </c>
      <c r="AA14" s="227">
        <f t="shared" ref="AA14" si="50">SUM(AA15:AA16)</f>
        <v>56</v>
      </c>
      <c r="AB14" s="227">
        <f t="shared" ref="AB14" si="51">SUM(AB15:AB16)</f>
        <v>41</v>
      </c>
      <c r="AC14" s="227">
        <f t="shared" ref="AC14" si="52">SUM(AC15:AC16)</f>
        <v>38</v>
      </c>
      <c r="AD14" s="227">
        <f t="shared" ref="AD14" si="53">SUM(AD15:AD16)</f>
        <v>24</v>
      </c>
      <c r="AE14" s="227">
        <f t="shared" ref="AE14" si="54">SUM(AE15:AE16)</f>
        <v>35</v>
      </c>
      <c r="AF14" s="227">
        <f t="shared" ref="AF14" si="55">SUM(AF15:AF16)</f>
        <v>80</v>
      </c>
      <c r="AG14" s="227">
        <f t="shared" ref="AG14" si="56">SUM(AG15:AG16)</f>
        <v>36</v>
      </c>
      <c r="AH14" s="227">
        <f t="shared" ref="AH14" si="57">SUM(AH15:AH16)</f>
        <v>97</v>
      </c>
      <c r="AI14" s="227">
        <f t="shared" ref="AI14:AR14" si="58">SUM(AI15:AI16)</f>
        <v>61</v>
      </c>
      <c r="AJ14" s="227">
        <f t="shared" si="58"/>
        <v>45</v>
      </c>
      <c r="AK14" s="227">
        <f t="shared" si="58"/>
        <v>36</v>
      </c>
      <c r="AL14" s="227">
        <f t="shared" si="58"/>
        <v>28</v>
      </c>
      <c r="AM14" s="227">
        <f t="shared" si="58"/>
        <v>121</v>
      </c>
      <c r="AN14" s="227">
        <f t="shared" si="58"/>
        <v>94</v>
      </c>
      <c r="AO14" s="227">
        <f t="shared" si="58"/>
        <v>12</v>
      </c>
      <c r="AP14" s="227">
        <f t="shared" si="58"/>
        <v>22</v>
      </c>
      <c r="AQ14" s="227">
        <f t="shared" si="58"/>
        <v>50</v>
      </c>
      <c r="AR14" s="292">
        <f t="shared" si="58"/>
        <v>57</v>
      </c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</row>
    <row r="15" spans="1:85" s="28" customFormat="1" ht="32.25" customHeight="1">
      <c r="A15" s="114" t="s">
        <v>161</v>
      </c>
      <c r="B15" s="228">
        <f t="shared" si="3"/>
        <v>3283</v>
      </c>
      <c r="C15" s="269">
        <f>SUM(F15:R15)</f>
        <v>2360</v>
      </c>
      <c r="D15" s="272">
        <f>SUM(S15:AG15)</f>
        <v>599</v>
      </c>
      <c r="E15" s="272">
        <f>SUM(AH15:AR15)</f>
        <v>324</v>
      </c>
      <c r="F15" s="275">
        <v>175</v>
      </c>
      <c r="G15" s="277">
        <v>427</v>
      </c>
      <c r="H15" s="270">
        <v>408</v>
      </c>
      <c r="I15" s="269">
        <v>264</v>
      </c>
      <c r="J15" s="269">
        <v>148</v>
      </c>
      <c r="K15" s="269">
        <v>204</v>
      </c>
      <c r="L15" s="269">
        <v>277</v>
      </c>
      <c r="M15" s="269">
        <v>212</v>
      </c>
      <c r="N15" s="269">
        <v>77</v>
      </c>
      <c r="O15" s="269">
        <v>6</v>
      </c>
      <c r="P15" s="269">
        <v>33</v>
      </c>
      <c r="Q15" s="269">
        <v>65</v>
      </c>
      <c r="R15" s="269">
        <v>64</v>
      </c>
      <c r="S15" s="271">
        <v>60</v>
      </c>
      <c r="T15" s="271">
        <v>25</v>
      </c>
      <c r="U15" s="271">
        <v>28</v>
      </c>
      <c r="V15" s="271">
        <v>104</v>
      </c>
      <c r="W15" s="271">
        <v>30</v>
      </c>
      <c r="X15" s="271">
        <v>36</v>
      </c>
      <c r="Y15" s="271">
        <v>48</v>
      </c>
      <c r="Z15" s="271">
        <v>119</v>
      </c>
      <c r="AA15" s="271">
        <v>26</v>
      </c>
      <c r="AB15" s="271">
        <v>18</v>
      </c>
      <c r="AC15" s="271">
        <v>16</v>
      </c>
      <c r="AD15" s="271">
        <v>19</v>
      </c>
      <c r="AE15" s="271">
        <v>8</v>
      </c>
      <c r="AF15" s="271">
        <v>42</v>
      </c>
      <c r="AG15" s="271">
        <v>20</v>
      </c>
      <c r="AH15" s="273">
        <v>47</v>
      </c>
      <c r="AI15" s="273">
        <v>36</v>
      </c>
      <c r="AJ15" s="273">
        <v>22</v>
      </c>
      <c r="AK15" s="273">
        <v>13</v>
      </c>
      <c r="AL15" s="273">
        <v>18</v>
      </c>
      <c r="AM15" s="273">
        <v>78</v>
      </c>
      <c r="AN15" s="273">
        <v>40</v>
      </c>
      <c r="AO15" s="273">
        <v>6</v>
      </c>
      <c r="AP15" s="273">
        <v>10</v>
      </c>
      <c r="AQ15" s="273">
        <v>30</v>
      </c>
      <c r="AR15" s="293">
        <v>24</v>
      </c>
    </row>
    <row r="16" spans="1:85" s="28" customFormat="1" ht="32.25" customHeight="1">
      <c r="A16" s="114" t="s">
        <v>162</v>
      </c>
      <c r="B16" s="228">
        <f t="shared" si="3"/>
        <v>2757</v>
      </c>
      <c r="C16" s="269">
        <f>SUM(F16:R16)</f>
        <v>1897</v>
      </c>
      <c r="D16" s="272">
        <f>SUM(S16:AG16)</f>
        <v>561</v>
      </c>
      <c r="E16" s="272">
        <f>SUM(AH16:AR16)</f>
        <v>299</v>
      </c>
      <c r="F16" s="276">
        <v>116</v>
      </c>
      <c r="G16" s="278">
        <v>264</v>
      </c>
      <c r="H16" s="269">
        <v>336</v>
      </c>
      <c r="I16" s="269">
        <v>252</v>
      </c>
      <c r="J16" s="269">
        <v>133</v>
      </c>
      <c r="K16" s="269">
        <v>168</v>
      </c>
      <c r="L16" s="269">
        <v>193</v>
      </c>
      <c r="M16" s="269">
        <v>180</v>
      </c>
      <c r="N16" s="269">
        <v>63</v>
      </c>
      <c r="O16" s="269">
        <v>16</v>
      </c>
      <c r="P16" s="269">
        <v>49</v>
      </c>
      <c r="Q16" s="269">
        <v>71</v>
      </c>
      <c r="R16" s="269">
        <v>56</v>
      </c>
      <c r="S16" s="271">
        <v>70</v>
      </c>
      <c r="T16" s="271">
        <v>45</v>
      </c>
      <c r="U16" s="271">
        <v>24</v>
      </c>
      <c r="V16" s="271">
        <v>82</v>
      </c>
      <c r="W16" s="271">
        <v>32</v>
      </c>
      <c r="X16" s="271">
        <v>37</v>
      </c>
      <c r="Y16" s="271">
        <v>43</v>
      </c>
      <c r="Z16" s="271">
        <v>67</v>
      </c>
      <c r="AA16" s="271">
        <v>30</v>
      </c>
      <c r="AB16" s="271">
        <v>23</v>
      </c>
      <c r="AC16" s="271">
        <v>22</v>
      </c>
      <c r="AD16" s="271">
        <v>5</v>
      </c>
      <c r="AE16" s="271">
        <v>27</v>
      </c>
      <c r="AF16" s="271">
        <v>38</v>
      </c>
      <c r="AG16" s="271">
        <v>16</v>
      </c>
      <c r="AH16" s="273">
        <v>50</v>
      </c>
      <c r="AI16" s="273">
        <v>25</v>
      </c>
      <c r="AJ16" s="273">
        <v>23</v>
      </c>
      <c r="AK16" s="273">
        <v>23</v>
      </c>
      <c r="AL16" s="273">
        <v>10</v>
      </c>
      <c r="AM16" s="273">
        <v>43</v>
      </c>
      <c r="AN16" s="273">
        <v>54</v>
      </c>
      <c r="AO16" s="273">
        <v>6</v>
      </c>
      <c r="AP16" s="273">
        <v>12</v>
      </c>
      <c r="AQ16" s="273">
        <v>20</v>
      </c>
      <c r="AR16" s="293">
        <v>33</v>
      </c>
    </row>
    <row r="17" spans="1:85" s="108" customFormat="1" ht="32.25" customHeight="1">
      <c r="A17" s="112" t="s">
        <v>238</v>
      </c>
      <c r="B17" s="227">
        <f t="shared" si="3"/>
        <v>3176</v>
      </c>
      <c r="C17" s="227">
        <f>SUM(C18:C19)</f>
        <v>1830</v>
      </c>
      <c r="D17" s="227">
        <f t="shared" ref="D17" si="59">SUM(D18:D19)</f>
        <v>807</v>
      </c>
      <c r="E17" s="227">
        <f t="shared" ref="E17" si="60">SUM(E18:E19)</f>
        <v>539</v>
      </c>
      <c r="F17" s="227">
        <f>SUM(F18:F19)</f>
        <v>137</v>
      </c>
      <c r="G17" s="227">
        <f t="shared" ref="G17:R17" si="61">SUM(G18:G19)</f>
        <v>242</v>
      </c>
      <c r="H17" s="227">
        <f t="shared" si="61"/>
        <v>229</v>
      </c>
      <c r="I17" s="227">
        <f t="shared" si="61"/>
        <v>178</v>
      </c>
      <c r="J17" s="227">
        <f t="shared" si="61"/>
        <v>125</v>
      </c>
      <c r="K17" s="227">
        <f t="shared" si="61"/>
        <v>107</v>
      </c>
      <c r="L17" s="227">
        <f t="shared" si="61"/>
        <v>174</v>
      </c>
      <c r="M17" s="227">
        <f t="shared" si="61"/>
        <v>255</v>
      </c>
      <c r="N17" s="227">
        <f t="shared" si="61"/>
        <v>86</v>
      </c>
      <c r="O17" s="227">
        <f t="shared" si="61"/>
        <v>20</v>
      </c>
      <c r="P17" s="227">
        <f t="shared" si="61"/>
        <v>70</v>
      </c>
      <c r="Q17" s="227">
        <f t="shared" si="61"/>
        <v>110</v>
      </c>
      <c r="R17" s="227">
        <f t="shared" si="61"/>
        <v>97</v>
      </c>
      <c r="S17" s="227">
        <f t="shared" ref="S17" si="62">SUM(S18:S19)</f>
        <v>139</v>
      </c>
      <c r="T17" s="227">
        <f t="shared" ref="T17" si="63">SUM(T18:T19)</f>
        <v>71</v>
      </c>
      <c r="U17" s="227">
        <f t="shared" ref="U17" si="64">SUM(U18:U19)</f>
        <v>24</v>
      </c>
      <c r="V17" s="227">
        <f t="shared" ref="V17" si="65">SUM(V18:V19)</f>
        <v>96</v>
      </c>
      <c r="W17" s="227">
        <f t="shared" ref="W17" si="66">SUM(W18:W19)</f>
        <v>34</v>
      </c>
      <c r="X17" s="227">
        <f t="shared" ref="X17" si="67">SUM(X18:X19)</f>
        <v>54</v>
      </c>
      <c r="Y17" s="227">
        <f t="shared" ref="Y17" si="68">SUM(Y18:Y19)</f>
        <v>64</v>
      </c>
      <c r="Z17" s="227">
        <f t="shared" ref="Z17" si="69">SUM(Z18:Z19)</f>
        <v>70</v>
      </c>
      <c r="AA17" s="227">
        <f t="shared" ref="AA17" si="70">SUM(AA18:AA19)</f>
        <v>37</v>
      </c>
      <c r="AB17" s="227">
        <f t="shared" ref="AB17" si="71">SUM(AB18:AB19)</f>
        <v>35</v>
      </c>
      <c r="AC17" s="227">
        <f t="shared" ref="AC17" si="72">SUM(AC18:AC19)</f>
        <v>26</v>
      </c>
      <c r="AD17" s="227">
        <f t="shared" ref="AD17" si="73">SUM(AD18:AD19)</f>
        <v>22</v>
      </c>
      <c r="AE17" s="227">
        <f t="shared" ref="AE17" si="74">SUM(AE18:AE19)</f>
        <v>36</v>
      </c>
      <c r="AF17" s="227">
        <f t="shared" ref="AF17" si="75">SUM(AF18:AF19)</f>
        <v>53</v>
      </c>
      <c r="AG17" s="227">
        <f t="shared" ref="AG17" si="76">SUM(AG18:AG19)</f>
        <v>46</v>
      </c>
      <c r="AH17" s="227">
        <f t="shared" ref="AH17:AR17" si="77">SUM(AH18:AH19)</f>
        <v>107</v>
      </c>
      <c r="AI17" s="227">
        <f t="shared" si="77"/>
        <v>57</v>
      </c>
      <c r="AJ17" s="227">
        <f t="shared" si="77"/>
        <v>41</v>
      </c>
      <c r="AK17" s="227">
        <f t="shared" si="77"/>
        <v>34</v>
      </c>
      <c r="AL17" s="227">
        <f t="shared" si="77"/>
        <v>17</v>
      </c>
      <c r="AM17" s="227">
        <f t="shared" si="77"/>
        <v>39</v>
      </c>
      <c r="AN17" s="227">
        <f t="shared" si="77"/>
        <v>124</v>
      </c>
      <c r="AO17" s="227">
        <f t="shared" si="77"/>
        <v>17</v>
      </c>
      <c r="AP17" s="227">
        <f t="shared" si="77"/>
        <v>20</v>
      </c>
      <c r="AQ17" s="227">
        <f t="shared" si="77"/>
        <v>22</v>
      </c>
      <c r="AR17" s="292">
        <f t="shared" si="77"/>
        <v>61</v>
      </c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</row>
    <row r="18" spans="1:85" s="28" customFormat="1" ht="32.25" customHeight="1">
      <c r="A18" s="114" t="s">
        <v>163</v>
      </c>
      <c r="B18" s="228">
        <f t="shared" si="3"/>
        <v>1948</v>
      </c>
      <c r="C18" s="269">
        <f>SUM(F18:R18)</f>
        <v>1148</v>
      </c>
      <c r="D18" s="272">
        <f>SUM(S18:AG18)</f>
        <v>468</v>
      </c>
      <c r="E18" s="272">
        <f>SUM(AH18:AR18)</f>
        <v>332</v>
      </c>
      <c r="F18" s="299">
        <v>85</v>
      </c>
      <c r="G18" s="299">
        <v>160</v>
      </c>
      <c r="H18" s="299">
        <v>153</v>
      </c>
      <c r="I18" s="299">
        <v>117</v>
      </c>
      <c r="J18" s="299">
        <v>74</v>
      </c>
      <c r="K18" s="299">
        <v>78</v>
      </c>
      <c r="L18" s="299">
        <v>124</v>
      </c>
      <c r="M18" s="299">
        <v>140</v>
      </c>
      <c r="N18" s="299">
        <v>55</v>
      </c>
      <c r="O18" s="299">
        <v>9</v>
      </c>
      <c r="P18" s="299">
        <v>42</v>
      </c>
      <c r="Q18" s="299">
        <v>69</v>
      </c>
      <c r="R18" s="299">
        <v>42</v>
      </c>
      <c r="S18" s="271">
        <v>68</v>
      </c>
      <c r="T18" s="271">
        <v>41</v>
      </c>
      <c r="U18" s="271">
        <v>17</v>
      </c>
      <c r="V18" s="271">
        <v>60</v>
      </c>
      <c r="W18" s="271">
        <v>19</v>
      </c>
      <c r="X18" s="271">
        <v>35</v>
      </c>
      <c r="Y18" s="271">
        <v>40</v>
      </c>
      <c r="Z18" s="271">
        <v>52</v>
      </c>
      <c r="AA18" s="271">
        <v>19</v>
      </c>
      <c r="AB18" s="271">
        <v>23</v>
      </c>
      <c r="AC18" s="271">
        <v>16</v>
      </c>
      <c r="AD18" s="271">
        <v>10</v>
      </c>
      <c r="AE18" s="271">
        <v>19</v>
      </c>
      <c r="AF18" s="271">
        <v>27</v>
      </c>
      <c r="AG18" s="271">
        <v>22</v>
      </c>
      <c r="AH18" s="273">
        <v>68</v>
      </c>
      <c r="AI18" s="273">
        <v>36</v>
      </c>
      <c r="AJ18" s="273">
        <v>23</v>
      </c>
      <c r="AK18" s="273">
        <v>21</v>
      </c>
      <c r="AL18" s="273">
        <v>10</v>
      </c>
      <c r="AM18" s="273">
        <v>24</v>
      </c>
      <c r="AN18" s="273">
        <v>74</v>
      </c>
      <c r="AO18" s="273">
        <v>12</v>
      </c>
      <c r="AP18" s="273">
        <v>10</v>
      </c>
      <c r="AQ18" s="273">
        <v>17</v>
      </c>
      <c r="AR18" s="293">
        <v>37</v>
      </c>
    </row>
    <row r="19" spans="1:85" s="27" customFormat="1" ht="32.25" customHeight="1">
      <c r="A19" s="114" t="s">
        <v>164</v>
      </c>
      <c r="B19" s="228">
        <f t="shared" si="3"/>
        <v>1228</v>
      </c>
      <c r="C19" s="269">
        <f>SUM(F19:R19)</f>
        <v>682</v>
      </c>
      <c r="D19" s="272">
        <f>SUM(S19:AG19)</f>
        <v>339</v>
      </c>
      <c r="E19" s="272">
        <f>SUM(AH19:AR19)</f>
        <v>207</v>
      </c>
      <c r="F19" s="299">
        <v>52</v>
      </c>
      <c r="G19" s="299">
        <v>82</v>
      </c>
      <c r="H19" s="299">
        <v>76</v>
      </c>
      <c r="I19" s="299">
        <v>61</v>
      </c>
      <c r="J19" s="299">
        <v>51</v>
      </c>
      <c r="K19" s="299">
        <v>29</v>
      </c>
      <c r="L19" s="299">
        <v>50</v>
      </c>
      <c r="M19" s="299">
        <v>115</v>
      </c>
      <c r="N19" s="299">
        <v>31</v>
      </c>
      <c r="O19" s="299">
        <v>11</v>
      </c>
      <c r="P19" s="299">
        <v>28</v>
      </c>
      <c r="Q19" s="299">
        <v>41</v>
      </c>
      <c r="R19" s="299">
        <v>55</v>
      </c>
      <c r="S19" s="271">
        <v>71</v>
      </c>
      <c r="T19" s="271">
        <v>30</v>
      </c>
      <c r="U19" s="271">
        <v>7</v>
      </c>
      <c r="V19" s="271">
        <v>36</v>
      </c>
      <c r="W19" s="271">
        <v>15</v>
      </c>
      <c r="X19" s="271">
        <v>19</v>
      </c>
      <c r="Y19" s="271">
        <v>24</v>
      </c>
      <c r="Z19" s="271">
        <v>18</v>
      </c>
      <c r="AA19" s="271">
        <v>18</v>
      </c>
      <c r="AB19" s="271">
        <v>12</v>
      </c>
      <c r="AC19" s="271">
        <v>10</v>
      </c>
      <c r="AD19" s="271">
        <v>12</v>
      </c>
      <c r="AE19" s="271">
        <v>17</v>
      </c>
      <c r="AF19" s="271">
        <v>26</v>
      </c>
      <c r="AG19" s="271">
        <v>24</v>
      </c>
      <c r="AH19" s="273">
        <v>39</v>
      </c>
      <c r="AI19" s="273">
        <v>21</v>
      </c>
      <c r="AJ19" s="273">
        <v>18</v>
      </c>
      <c r="AK19" s="273">
        <v>13</v>
      </c>
      <c r="AL19" s="273">
        <v>7</v>
      </c>
      <c r="AM19" s="273">
        <v>15</v>
      </c>
      <c r="AN19" s="273">
        <v>50</v>
      </c>
      <c r="AO19" s="273">
        <v>5</v>
      </c>
      <c r="AP19" s="273">
        <v>10</v>
      </c>
      <c r="AQ19" s="273">
        <v>5</v>
      </c>
      <c r="AR19" s="293">
        <v>24</v>
      </c>
    </row>
    <row r="20" spans="1:85" s="110" customFormat="1" ht="32.25" customHeight="1">
      <c r="A20" s="112" t="s">
        <v>239</v>
      </c>
      <c r="B20" s="227">
        <f t="shared" si="3"/>
        <v>1985</v>
      </c>
      <c r="C20" s="227">
        <f>SUM(C21:C22)</f>
        <v>1087</v>
      </c>
      <c r="D20" s="227">
        <f t="shared" ref="D20" si="78">SUM(D21:D22)</f>
        <v>590</v>
      </c>
      <c r="E20" s="227">
        <f t="shared" ref="E20" si="79">SUM(E21:E22)</f>
        <v>308</v>
      </c>
      <c r="F20" s="227">
        <f>SUM(F21:F22)</f>
        <v>78</v>
      </c>
      <c r="G20" s="227">
        <f t="shared" ref="G20:R20" si="80">SUM(G21:G22)</f>
        <v>118</v>
      </c>
      <c r="H20" s="227">
        <f t="shared" si="80"/>
        <v>101</v>
      </c>
      <c r="I20" s="227">
        <f t="shared" si="80"/>
        <v>60</v>
      </c>
      <c r="J20" s="227">
        <f t="shared" si="80"/>
        <v>65</v>
      </c>
      <c r="K20" s="227">
        <f t="shared" si="80"/>
        <v>22</v>
      </c>
      <c r="L20" s="227">
        <f t="shared" si="80"/>
        <v>52</v>
      </c>
      <c r="M20" s="227">
        <f t="shared" si="80"/>
        <v>249</v>
      </c>
      <c r="N20" s="227">
        <f t="shared" si="80"/>
        <v>67</v>
      </c>
      <c r="O20" s="227">
        <f t="shared" si="80"/>
        <v>20</v>
      </c>
      <c r="P20" s="227">
        <f t="shared" si="80"/>
        <v>44</v>
      </c>
      <c r="Q20" s="227">
        <f t="shared" si="80"/>
        <v>85</v>
      </c>
      <c r="R20" s="227">
        <f t="shared" si="80"/>
        <v>126</v>
      </c>
      <c r="S20" s="227">
        <f t="shared" ref="S20" si="81">SUM(S21:S22)</f>
        <v>156</v>
      </c>
      <c r="T20" s="227">
        <f t="shared" ref="T20" si="82">SUM(T21:T22)</f>
        <v>40</v>
      </c>
      <c r="U20" s="227">
        <f t="shared" ref="U20" si="83">SUM(U21:U22)</f>
        <v>14</v>
      </c>
      <c r="V20" s="227">
        <f t="shared" ref="V20" si="84">SUM(V21:V22)</f>
        <v>84</v>
      </c>
      <c r="W20" s="227">
        <f t="shared" ref="W20" si="85">SUM(W21:W22)</f>
        <v>52</v>
      </c>
      <c r="X20" s="227">
        <f t="shared" ref="X20" si="86">SUM(X21:X22)</f>
        <v>44</v>
      </c>
      <c r="Y20" s="227">
        <f t="shared" ref="Y20" si="87">SUM(Y21:Y22)</f>
        <v>27</v>
      </c>
      <c r="Z20" s="227">
        <f t="shared" ref="Z20" si="88">SUM(Z21:Z22)</f>
        <v>24</v>
      </c>
      <c r="AA20" s="227">
        <f t="shared" ref="AA20" si="89">SUM(AA21:AA22)</f>
        <v>24</v>
      </c>
      <c r="AB20" s="227">
        <f t="shared" ref="AB20" si="90">SUM(AB21:AB22)</f>
        <v>30</v>
      </c>
      <c r="AC20" s="227">
        <f t="shared" ref="AC20" si="91">SUM(AC21:AC22)</f>
        <v>14</v>
      </c>
      <c r="AD20" s="227">
        <f t="shared" ref="AD20" si="92">SUM(AD21:AD22)</f>
        <v>16</v>
      </c>
      <c r="AE20" s="227">
        <f t="shared" ref="AE20" si="93">SUM(AE21:AE22)</f>
        <v>18</v>
      </c>
      <c r="AF20" s="227">
        <f t="shared" ref="AF20" si="94">SUM(AF21:AF22)</f>
        <v>27</v>
      </c>
      <c r="AG20" s="227">
        <f t="shared" ref="AG20" si="95">SUM(AG21:AG22)</f>
        <v>20</v>
      </c>
      <c r="AH20" s="227">
        <f t="shared" ref="AH20" si="96">SUM(AH21:AH22)</f>
        <v>75</v>
      </c>
      <c r="AI20" s="227">
        <f t="shared" ref="AI20:AR20" si="97">SUM(AI21:AI22)</f>
        <v>35</v>
      </c>
      <c r="AJ20" s="227">
        <f t="shared" si="97"/>
        <v>18</v>
      </c>
      <c r="AK20" s="227">
        <f t="shared" si="97"/>
        <v>21</v>
      </c>
      <c r="AL20" s="227">
        <f t="shared" si="97"/>
        <v>8</v>
      </c>
      <c r="AM20" s="227">
        <f t="shared" si="97"/>
        <v>32</v>
      </c>
      <c r="AN20" s="227">
        <f t="shared" si="97"/>
        <v>48</v>
      </c>
      <c r="AO20" s="227">
        <f t="shared" si="97"/>
        <v>12</v>
      </c>
      <c r="AP20" s="227">
        <f t="shared" si="97"/>
        <v>16</v>
      </c>
      <c r="AQ20" s="227">
        <f t="shared" si="97"/>
        <v>9</v>
      </c>
      <c r="AR20" s="292">
        <f t="shared" si="97"/>
        <v>34</v>
      </c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</row>
    <row r="21" spans="1:85" s="28" customFormat="1" ht="32.25" customHeight="1">
      <c r="A21" s="114" t="s">
        <v>165</v>
      </c>
      <c r="B21" s="228">
        <f t="shared" si="3"/>
        <v>984</v>
      </c>
      <c r="C21" s="269">
        <f>SUM(F21:R21)</f>
        <v>539</v>
      </c>
      <c r="D21" s="272">
        <f>SUM(S21:AG21)</f>
        <v>288</v>
      </c>
      <c r="E21" s="272">
        <f>SUM(AH21:AR21)</f>
        <v>157</v>
      </c>
      <c r="F21" s="299">
        <v>37</v>
      </c>
      <c r="G21" s="299">
        <v>65</v>
      </c>
      <c r="H21" s="299">
        <v>50</v>
      </c>
      <c r="I21" s="299">
        <v>38</v>
      </c>
      <c r="J21" s="299">
        <v>27</v>
      </c>
      <c r="K21" s="299">
        <v>9</v>
      </c>
      <c r="L21" s="299">
        <v>25</v>
      </c>
      <c r="M21" s="299">
        <v>125</v>
      </c>
      <c r="N21" s="299">
        <v>35</v>
      </c>
      <c r="O21" s="299">
        <v>9</v>
      </c>
      <c r="P21" s="299">
        <v>20</v>
      </c>
      <c r="Q21" s="299">
        <v>43</v>
      </c>
      <c r="R21" s="299">
        <v>56</v>
      </c>
      <c r="S21" s="271">
        <v>63</v>
      </c>
      <c r="T21" s="271">
        <v>18</v>
      </c>
      <c r="U21" s="271">
        <v>11</v>
      </c>
      <c r="V21" s="271">
        <v>40</v>
      </c>
      <c r="W21" s="271">
        <v>18</v>
      </c>
      <c r="X21" s="271">
        <v>20</v>
      </c>
      <c r="Y21" s="271">
        <v>14</v>
      </c>
      <c r="Z21" s="271">
        <v>20</v>
      </c>
      <c r="AA21" s="271">
        <v>13</v>
      </c>
      <c r="AB21" s="271">
        <v>14</v>
      </c>
      <c r="AC21" s="271">
        <v>7</v>
      </c>
      <c r="AD21" s="271">
        <v>9</v>
      </c>
      <c r="AE21" s="271">
        <v>13</v>
      </c>
      <c r="AF21" s="271">
        <v>13</v>
      </c>
      <c r="AG21" s="271">
        <v>15</v>
      </c>
      <c r="AH21" s="273">
        <v>30</v>
      </c>
      <c r="AI21" s="273">
        <v>23</v>
      </c>
      <c r="AJ21" s="273">
        <v>13</v>
      </c>
      <c r="AK21" s="273">
        <v>11</v>
      </c>
      <c r="AL21" s="273">
        <v>3</v>
      </c>
      <c r="AM21" s="274">
        <v>19</v>
      </c>
      <c r="AN21" s="273">
        <v>25</v>
      </c>
      <c r="AO21" s="273">
        <v>4</v>
      </c>
      <c r="AP21" s="273">
        <v>7</v>
      </c>
      <c r="AQ21" s="273">
        <v>4</v>
      </c>
      <c r="AR21" s="293">
        <v>18</v>
      </c>
    </row>
    <row r="22" spans="1:85" s="28" customFormat="1" ht="32.25" customHeight="1">
      <c r="A22" s="114" t="s">
        <v>166</v>
      </c>
      <c r="B22" s="228">
        <f t="shared" si="3"/>
        <v>1001</v>
      </c>
      <c r="C22" s="269">
        <f>SUM(F22:R22)</f>
        <v>548</v>
      </c>
      <c r="D22" s="272">
        <f>SUM(S22:AG22)</f>
        <v>302</v>
      </c>
      <c r="E22" s="272">
        <f>SUM(AH22:AR22)</f>
        <v>151</v>
      </c>
      <c r="F22" s="299">
        <v>41</v>
      </c>
      <c r="G22" s="299">
        <v>53</v>
      </c>
      <c r="H22" s="299">
        <v>51</v>
      </c>
      <c r="I22" s="299">
        <v>22</v>
      </c>
      <c r="J22" s="299">
        <v>38</v>
      </c>
      <c r="K22" s="299">
        <v>13</v>
      </c>
      <c r="L22" s="299">
        <v>27</v>
      </c>
      <c r="M22" s="299">
        <v>124</v>
      </c>
      <c r="N22" s="299">
        <v>32</v>
      </c>
      <c r="O22" s="299">
        <v>11</v>
      </c>
      <c r="P22" s="299">
        <v>24</v>
      </c>
      <c r="Q22" s="299">
        <v>42</v>
      </c>
      <c r="R22" s="299">
        <v>70</v>
      </c>
      <c r="S22" s="271">
        <v>93</v>
      </c>
      <c r="T22" s="271">
        <v>22</v>
      </c>
      <c r="U22" s="271">
        <v>3</v>
      </c>
      <c r="V22" s="271">
        <v>44</v>
      </c>
      <c r="W22" s="271">
        <v>34</v>
      </c>
      <c r="X22" s="271">
        <v>24</v>
      </c>
      <c r="Y22" s="271">
        <v>13</v>
      </c>
      <c r="Z22" s="271">
        <v>4</v>
      </c>
      <c r="AA22" s="271">
        <v>11</v>
      </c>
      <c r="AB22" s="271">
        <v>16</v>
      </c>
      <c r="AC22" s="271">
        <v>7</v>
      </c>
      <c r="AD22" s="271">
        <v>7</v>
      </c>
      <c r="AE22" s="271">
        <v>5</v>
      </c>
      <c r="AF22" s="271">
        <v>14</v>
      </c>
      <c r="AG22" s="271">
        <v>5</v>
      </c>
      <c r="AH22" s="273">
        <v>45</v>
      </c>
      <c r="AI22" s="273">
        <v>12</v>
      </c>
      <c r="AJ22" s="273">
        <v>5</v>
      </c>
      <c r="AK22" s="273">
        <v>10</v>
      </c>
      <c r="AL22" s="273">
        <v>5</v>
      </c>
      <c r="AM22" s="274">
        <v>13</v>
      </c>
      <c r="AN22" s="273">
        <v>23</v>
      </c>
      <c r="AO22" s="273">
        <v>8</v>
      </c>
      <c r="AP22" s="273">
        <v>9</v>
      </c>
      <c r="AQ22" s="273">
        <v>5</v>
      </c>
      <c r="AR22" s="293">
        <v>16</v>
      </c>
    </row>
    <row r="23" spans="1:85" s="111" customFormat="1" ht="32.25" customHeight="1">
      <c r="A23" s="112" t="s">
        <v>240</v>
      </c>
      <c r="B23" s="227">
        <f t="shared" si="3"/>
        <v>1069</v>
      </c>
      <c r="C23" s="227">
        <f>SUM(C24:C25)</f>
        <v>578</v>
      </c>
      <c r="D23" s="227">
        <f t="shared" ref="D23" si="98">SUM(D24:D25)</f>
        <v>347</v>
      </c>
      <c r="E23" s="227">
        <f t="shared" ref="E23" si="99">SUM(E24:E25)</f>
        <v>144</v>
      </c>
      <c r="F23" s="227">
        <f>SUM(F24:F25)</f>
        <v>46</v>
      </c>
      <c r="G23" s="227">
        <f t="shared" ref="G23:R23" si="100">SUM(G24:G25)</f>
        <v>47</v>
      </c>
      <c r="H23" s="227">
        <f t="shared" si="100"/>
        <v>43</v>
      </c>
      <c r="I23" s="227">
        <f t="shared" si="100"/>
        <v>14</v>
      </c>
      <c r="J23" s="227">
        <f t="shared" si="100"/>
        <v>30</v>
      </c>
      <c r="K23" s="227">
        <f t="shared" si="100"/>
        <v>6</v>
      </c>
      <c r="L23" s="227">
        <f t="shared" si="100"/>
        <v>12</v>
      </c>
      <c r="M23" s="227">
        <f t="shared" si="100"/>
        <v>173</v>
      </c>
      <c r="N23" s="227">
        <f t="shared" si="100"/>
        <v>49</v>
      </c>
      <c r="O23" s="227">
        <f t="shared" si="100"/>
        <v>8</v>
      </c>
      <c r="P23" s="227">
        <f t="shared" si="100"/>
        <v>19</v>
      </c>
      <c r="Q23" s="227">
        <f t="shared" si="100"/>
        <v>34</v>
      </c>
      <c r="R23" s="227">
        <f t="shared" si="100"/>
        <v>97</v>
      </c>
      <c r="S23" s="227">
        <f t="shared" ref="S23" si="101">SUM(S24:S25)</f>
        <v>112</v>
      </c>
      <c r="T23" s="227">
        <f t="shared" ref="T23" si="102">SUM(T24:T25)</f>
        <v>10</v>
      </c>
      <c r="U23" s="227">
        <f t="shared" ref="U23" si="103">SUM(U24:U25)</f>
        <v>11</v>
      </c>
      <c r="V23" s="227">
        <f t="shared" ref="V23" si="104">SUM(V24:V25)</f>
        <v>47</v>
      </c>
      <c r="W23" s="227">
        <f t="shared" ref="W23" si="105">SUM(W24:W25)</f>
        <v>32</v>
      </c>
      <c r="X23" s="227">
        <f t="shared" ref="X23" si="106">SUM(X24:X25)</f>
        <v>19</v>
      </c>
      <c r="Y23" s="227">
        <f t="shared" ref="Y23" si="107">SUM(Y24:Y25)</f>
        <v>17</v>
      </c>
      <c r="Z23" s="227">
        <f t="shared" ref="Z23" si="108">SUM(Z24:Z25)</f>
        <v>13</v>
      </c>
      <c r="AA23" s="227">
        <f t="shared" ref="AA23" si="109">SUM(AA24:AA25)</f>
        <v>11</v>
      </c>
      <c r="AB23" s="227">
        <f t="shared" ref="AB23" si="110">SUM(AB24:AB25)</f>
        <v>15</v>
      </c>
      <c r="AC23" s="227">
        <f t="shared" ref="AC23" si="111">SUM(AC24:AC25)</f>
        <v>13</v>
      </c>
      <c r="AD23" s="227">
        <f t="shared" ref="AD23" si="112">SUM(AD24:AD25)</f>
        <v>6</v>
      </c>
      <c r="AE23" s="227">
        <f t="shared" ref="AE23" si="113">SUM(AE24:AE25)</f>
        <v>10</v>
      </c>
      <c r="AF23" s="227">
        <f t="shared" ref="AF23" si="114">SUM(AF24:AF25)</f>
        <v>23</v>
      </c>
      <c r="AG23" s="227">
        <f t="shared" ref="AG23" si="115">SUM(AG24:AG25)</f>
        <v>8</v>
      </c>
      <c r="AH23" s="227">
        <f t="shared" ref="AH23" si="116">SUM(AH24:AH25)</f>
        <v>43</v>
      </c>
      <c r="AI23" s="227">
        <f t="shared" ref="AI23:AR23" si="117">SUM(AI24:AI25)</f>
        <v>8</v>
      </c>
      <c r="AJ23" s="227">
        <f t="shared" si="117"/>
        <v>10</v>
      </c>
      <c r="AK23" s="227">
        <f t="shared" si="117"/>
        <v>15</v>
      </c>
      <c r="AL23" s="227">
        <f t="shared" si="117"/>
        <v>5</v>
      </c>
      <c r="AM23" s="227">
        <f t="shared" si="117"/>
        <v>9</v>
      </c>
      <c r="AN23" s="227">
        <f t="shared" si="117"/>
        <v>22</v>
      </c>
      <c r="AO23" s="227">
        <f t="shared" si="117"/>
        <v>7</v>
      </c>
      <c r="AP23" s="227">
        <f t="shared" si="117"/>
        <v>5</v>
      </c>
      <c r="AQ23" s="227">
        <f t="shared" si="117"/>
        <v>4</v>
      </c>
      <c r="AR23" s="292">
        <f t="shared" si="117"/>
        <v>16</v>
      </c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</row>
    <row r="24" spans="1:85" s="28" customFormat="1" ht="32.25" customHeight="1">
      <c r="A24" s="114" t="s">
        <v>149</v>
      </c>
      <c r="B24" s="228">
        <f t="shared" si="3"/>
        <v>748</v>
      </c>
      <c r="C24" s="269">
        <f>SUM(F24:R24)</f>
        <v>418</v>
      </c>
      <c r="D24" s="272">
        <f>SUM(S24:AG24)</f>
        <v>235</v>
      </c>
      <c r="E24" s="272">
        <f>SUM(AH24:AR24)</f>
        <v>95</v>
      </c>
      <c r="F24" s="299">
        <v>31</v>
      </c>
      <c r="G24" s="299">
        <v>30</v>
      </c>
      <c r="H24" s="299">
        <v>37</v>
      </c>
      <c r="I24" s="299">
        <v>12</v>
      </c>
      <c r="J24" s="299">
        <v>21</v>
      </c>
      <c r="K24" s="299">
        <v>4</v>
      </c>
      <c r="L24" s="299">
        <v>10</v>
      </c>
      <c r="M24" s="299">
        <v>113</v>
      </c>
      <c r="N24" s="299">
        <v>33</v>
      </c>
      <c r="O24" s="299">
        <v>5</v>
      </c>
      <c r="P24" s="299">
        <v>19</v>
      </c>
      <c r="Q24" s="299">
        <v>27</v>
      </c>
      <c r="R24" s="299">
        <v>76</v>
      </c>
      <c r="S24" s="271">
        <v>77</v>
      </c>
      <c r="T24" s="271">
        <v>8</v>
      </c>
      <c r="U24" s="271">
        <v>7</v>
      </c>
      <c r="V24" s="271">
        <v>30</v>
      </c>
      <c r="W24" s="271">
        <v>24</v>
      </c>
      <c r="X24" s="271">
        <v>12</v>
      </c>
      <c r="Y24" s="271">
        <v>11</v>
      </c>
      <c r="Z24" s="271">
        <v>9</v>
      </c>
      <c r="AA24" s="271">
        <v>8</v>
      </c>
      <c r="AB24" s="271">
        <v>6</v>
      </c>
      <c r="AC24" s="271">
        <v>9</v>
      </c>
      <c r="AD24" s="271">
        <v>4</v>
      </c>
      <c r="AE24" s="271">
        <v>7</v>
      </c>
      <c r="AF24" s="271">
        <v>18</v>
      </c>
      <c r="AG24" s="271">
        <v>5</v>
      </c>
      <c r="AH24" s="273">
        <v>25</v>
      </c>
      <c r="AI24" s="273">
        <v>6</v>
      </c>
      <c r="AJ24" s="273">
        <v>6</v>
      </c>
      <c r="AK24" s="273">
        <v>10</v>
      </c>
      <c r="AL24" s="273">
        <v>5</v>
      </c>
      <c r="AM24" s="273">
        <v>5</v>
      </c>
      <c r="AN24" s="273">
        <v>14</v>
      </c>
      <c r="AO24" s="273">
        <v>5</v>
      </c>
      <c r="AP24" s="273">
        <v>4</v>
      </c>
      <c r="AQ24" s="273">
        <v>2</v>
      </c>
      <c r="AR24" s="293">
        <v>13</v>
      </c>
    </row>
    <row r="25" spans="1:85" s="27" customFormat="1" ht="32.25" customHeight="1">
      <c r="A25" s="114" t="s">
        <v>150</v>
      </c>
      <c r="B25" s="228">
        <f t="shared" si="3"/>
        <v>321</v>
      </c>
      <c r="C25" s="269">
        <f>SUM(F25:R25)</f>
        <v>160</v>
      </c>
      <c r="D25" s="272">
        <f>SUM(S25:AG25)</f>
        <v>112</v>
      </c>
      <c r="E25" s="272">
        <f>SUM(AH25:AR25)</f>
        <v>49</v>
      </c>
      <c r="F25" s="299">
        <v>15</v>
      </c>
      <c r="G25" s="299">
        <v>17</v>
      </c>
      <c r="H25" s="299">
        <v>6</v>
      </c>
      <c r="I25" s="299">
        <v>2</v>
      </c>
      <c r="J25" s="299">
        <v>9</v>
      </c>
      <c r="K25" s="299">
        <v>2</v>
      </c>
      <c r="L25" s="299">
        <v>2</v>
      </c>
      <c r="M25" s="299">
        <v>60</v>
      </c>
      <c r="N25" s="299">
        <v>16</v>
      </c>
      <c r="O25" s="299">
        <v>3</v>
      </c>
      <c r="P25" s="299">
        <v>0</v>
      </c>
      <c r="Q25" s="299">
        <v>7</v>
      </c>
      <c r="R25" s="299">
        <v>21</v>
      </c>
      <c r="S25" s="271">
        <v>35</v>
      </c>
      <c r="T25" s="271">
        <v>2</v>
      </c>
      <c r="U25" s="271">
        <v>4</v>
      </c>
      <c r="V25" s="271">
        <v>17</v>
      </c>
      <c r="W25" s="271">
        <v>8</v>
      </c>
      <c r="X25" s="271">
        <v>7</v>
      </c>
      <c r="Y25" s="271">
        <v>6</v>
      </c>
      <c r="Z25" s="271">
        <v>4</v>
      </c>
      <c r="AA25" s="271">
        <v>3</v>
      </c>
      <c r="AB25" s="271">
        <v>9</v>
      </c>
      <c r="AC25" s="271">
        <v>4</v>
      </c>
      <c r="AD25" s="271">
        <v>2</v>
      </c>
      <c r="AE25" s="271">
        <v>3</v>
      </c>
      <c r="AF25" s="271">
        <v>5</v>
      </c>
      <c r="AG25" s="271">
        <v>3</v>
      </c>
      <c r="AH25" s="273">
        <v>18</v>
      </c>
      <c r="AI25" s="273">
        <v>2</v>
      </c>
      <c r="AJ25" s="273">
        <v>4</v>
      </c>
      <c r="AK25" s="273">
        <v>5</v>
      </c>
      <c r="AL25" s="273">
        <v>0</v>
      </c>
      <c r="AM25" s="273">
        <v>4</v>
      </c>
      <c r="AN25" s="273">
        <v>8</v>
      </c>
      <c r="AO25" s="273">
        <v>2</v>
      </c>
      <c r="AP25" s="273">
        <v>1</v>
      </c>
      <c r="AQ25" s="273">
        <v>2</v>
      </c>
      <c r="AR25" s="293">
        <v>3</v>
      </c>
    </row>
    <row r="26" spans="1:85" s="110" customFormat="1" ht="32.25" customHeight="1">
      <c r="A26" s="112" t="s">
        <v>151</v>
      </c>
      <c r="B26" s="227">
        <f t="shared" si="3"/>
        <v>239</v>
      </c>
      <c r="C26" s="227">
        <f>SUM(C27:C28)</f>
        <v>116</v>
      </c>
      <c r="D26" s="227">
        <f t="shared" ref="D26" si="118">SUM(D27:D28)</f>
        <v>75</v>
      </c>
      <c r="E26" s="227">
        <f t="shared" ref="E26" si="119">SUM(E27:E28)</f>
        <v>48</v>
      </c>
      <c r="F26" s="227">
        <f>SUM(F27:F28)</f>
        <v>6</v>
      </c>
      <c r="G26" s="227">
        <f t="shared" ref="G26:R26" si="120">SUM(G27:G28)</f>
        <v>7</v>
      </c>
      <c r="H26" s="227">
        <f t="shared" si="120"/>
        <v>4</v>
      </c>
      <c r="I26" s="227">
        <f t="shared" si="120"/>
        <v>4</v>
      </c>
      <c r="J26" s="227">
        <f t="shared" si="120"/>
        <v>2</v>
      </c>
      <c r="K26" s="227">
        <f t="shared" si="120"/>
        <v>3</v>
      </c>
      <c r="L26" s="227">
        <f t="shared" si="120"/>
        <v>2</v>
      </c>
      <c r="M26" s="227">
        <f t="shared" si="120"/>
        <v>44</v>
      </c>
      <c r="N26" s="227">
        <f t="shared" si="120"/>
        <v>10</v>
      </c>
      <c r="O26" s="227">
        <f t="shared" si="120"/>
        <v>2</v>
      </c>
      <c r="P26" s="227">
        <f t="shared" si="120"/>
        <v>3</v>
      </c>
      <c r="Q26" s="227">
        <f t="shared" si="120"/>
        <v>8</v>
      </c>
      <c r="R26" s="227">
        <f t="shared" si="120"/>
        <v>21</v>
      </c>
      <c r="S26" s="227">
        <f t="shared" ref="S26" si="121">SUM(S27:S28)</f>
        <v>22</v>
      </c>
      <c r="T26" s="227">
        <f t="shared" ref="T26" si="122">SUM(T27:T28)</f>
        <v>2</v>
      </c>
      <c r="U26" s="227">
        <f t="shared" ref="U26" si="123">SUM(U27:U28)</f>
        <v>2</v>
      </c>
      <c r="V26" s="227">
        <f t="shared" ref="V26" si="124">SUM(V27:V28)</f>
        <v>12</v>
      </c>
      <c r="W26" s="227">
        <f t="shared" ref="W26" si="125">SUM(W27:W28)</f>
        <v>3</v>
      </c>
      <c r="X26" s="227">
        <f t="shared" ref="X26" si="126">SUM(X27:X28)</f>
        <v>2</v>
      </c>
      <c r="Y26" s="227">
        <f t="shared" ref="Y26" si="127">SUM(Y27:Y28)</f>
        <v>6</v>
      </c>
      <c r="Z26" s="227">
        <f t="shared" ref="Z26" si="128">SUM(Z27:Z28)</f>
        <v>0</v>
      </c>
      <c r="AA26" s="227">
        <f t="shared" ref="AA26" si="129">SUM(AA27:AA28)</f>
        <v>4</v>
      </c>
      <c r="AB26" s="227">
        <f t="shared" ref="AB26" si="130">SUM(AB27:AB28)</f>
        <v>2</v>
      </c>
      <c r="AC26" s="227">
        <f t="shared" ref="AC26" si="131">SUM(AC27:AC28)</f>
        <v>4</v>
      </c>
      <c r="AD26" s="227">
        <f t="shared" ref="AD26" si="132">SUM(AD27:AD28)</f>
        <v>1</v>
      </c>
      <c r="AE26" s="227">
        <f t="shared" ref="AE26" si="133">SUM(AE27:AE28)</f>
        <v>2</v>
      </c>
      <c r="AF26" s="227">
        <f t="shared" ref="AF26" si="134">SUM(AF27:AF28)</f>
        <v>7</v>
      </c>
      <c r="AG26" s="227">
        <f t="shared" ref="AG26" si="135">SUM(AG27:AG28)</f>
        <v>6</v>
      </c>
      <c r="AH26" s="227">
        <f t="shared" ref="AH26:AR26" si="136">SUM(AH27:AH28)</f>
        <v>13</v>
      </c>
      <c r="AI26" s="227">
        <f t="shared" si="136"/>
        <v>2</v>
      </c>
      <c r="AJ26" s="227">
        <f t="shared" si="136"/>
        <v>4</v>
      </c>
      <c r="AK26" s="227">
        <f t="shared" si="136"/>
        <v>1</v>
      </c>
      <c r="AL26" s="227">
        <f t="shared" si="136"/>
        <v>0</v>
      </c>
      <c r="AM26" s="227">
        <f t="shared" si="136"/>
        <v>1</v>
      </c>
      <c r="AN26" s="227">
        <f t="shared" si="136"/>
        <v>10</v>
      </c>
      <c r="AO26" s="227">
        <f t="shared" si="136"/>
        <v>2</v>
      </c>
      <c r="AP26" s="227">
        <f t="shared" si="136"/>
        <v>2</v>
      </c>
      <c r="AQ26" s="227">
        <f t="shared" si="136"/>
        <v>1</v>
      </c>
      <c r="AR26" s="292">
        <f t="shared" si="136"/>
        <v>12</v>
      </c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</row>
    <row r="27" spans="1:85" s="30" customFormat="1" ht="32.25" customHeight="1">
      <c r="A27" s="114" t="s">
        <v>250</v>
      </c>
      <c r="B27" s="228">
        <f t="shared" si="3"/>
        <v>168</v>
      </c>
      <c r="C27" s="269">
        <f>SUM(F27:R27)</f>
        <v>81</v>
      </c>
      <c r="D27" s="272">
        <f>SUM(S27:AG27)</f>
        <v>48</v>
      </c>
      <c r="E27" s="272">
        <f>SUM(AH27:AR27)</f>
        <v>39</v>
      </c>
      <c r="F27" s="299">
        <v>5</v>
      </c>
      <c r="G27" s="299">
        <v>5</v>
      </c>
      <c r="H27" s="299">
        <v>4</v>
      </c>
      <c r="I27" s="299">
        <v>1</v>
      </c>
      <c r="J27" s="299">
        <v>2</v>
      </c>
      <c r="K27" s="299">
        <v>2</v>
      </c>
      <c r="L27" s="299">
        <v>2</v>
      </c>
      <c r="M27" s="299">
        <v>31</v>
      </c>
      <c r="N27" s="299">
        <v>6</v>
      </c>
      <c r="O27" s="299">
        <v>1</v>
      </c>
      <c r="P27" s="299">
        <v>2</v>
      </c>
      <c r="Q27" s="299">
        <v>6</v>
      </c>
      <c r="R27" s="299">
        <v>14</v>
      </c>
      <c r="S27" s="271">
        <v>17</v>
      </c>
      <c r="T27" s="271">
        <v>1</v>
      </c>
      <c r="U27" s="271">
        <v>2</v>
      </c>
      <c r="V27" s="271">
        <v>8</v>
      </c>
      <c r="W27" s="271">
        <v>1</v>
      </c>
      <c r="X27" s="271">
        <v>1</v>
      </c>
      <c r="Y27" s="271">
        <v>4</v>
      </c>
      <c r="Z27" s="271">
        <v>0</v>
      </c>
      <c r="AA27" s="271">
        <v>2</v>
      </c>
      <c r="AB27" s="271">
        <v>2</v>
      </c>
      <c r="AC27" s="271">
        <v>1</v>
      </c>
      <c r="AD27" s="271">
        <v>0</v>
      </c>
      <c r="AE27" s="271">
        <v>0</v>
      </c>
      <c r="AF27" s="271">
        <v>4</v>
      </c>
      <c r="AG27" s="271">
        <v>5</v>
      </c>
      <c r="AH27" s="273">
        <v>8</v>
      </c>
      <c r="AI27" s="273">
        <v>2</v>
      </c>
      <c r="AJ27" s="273">
        <v>2</v>
      </c>
      <c r="AK27" s="273">
        <v>1</v>
      </c>
      <c r="AL27" s="273">
        <v>0</v>
      </c>
      <c r="AM27" s="273">
        <v>1</v>
      </c>
      <c r="AN27" s="273">
        <v>10</v>
      </c>
      <c r="AO27" s="273">
        <v>2</v>
      </c>
      <c r="AP27" s="273">
        <v>2</v>
      </c>
      <c r="AQ27" s="236">
        <v>1</v>
      </c>
      <c r="AR27" s="294">
        <v>10</v>
      </c>
    </row>
    <row r="28" spans="1:85" s="30" customFormat="1" ht="32.25" customHeight="1">
      <c r="A28" s="114" t="s">
        <v>251</v>
      </c>
      <c r="B28" s="228">
        <f t="shared" si="3"/>
        <v>71</v>
      </c>
      <c r="C28" s="269">
        <f>SUM(F28:R28)</f>
        <v>35</v>
      </c>
      <c r="D28" s="272">
        <f>SUM(S28:AG28)</f>
        <v>27</v>
      </c>
      <c r="E28" s="272">
        <f>SUM(AH28:AR28)</f>
        <v>9</v>
      </c>
      <c r="F28" s="299">
        <v>1</v>
      </c>
      <c r="G28" s="299">
        <v>2</v>
      </c>
      <c r="H28" s="299">
        <v>0</v>
      </c>
      <c r="I28" s="299">
        <v>3</v>
      </c>
      <c r="J28" s="299">
        <v>0</v>
      </c>
      <c r="K28" s="299">
        <v>1</v>
      </c>
      <c r="L28" s="299">
        <v>0</v>
      </c>
      <c r="M28" s="299">
        <v>13</v>
      </c>
      <c r="N28" s="299">
        <v>4</v>
      </c>
      <c r="O28" s="299">
        <v>1</v>
      </c>
      <c r="P28" s="299">
        <v>1</v>
      </c>
      <c r="Q28" s="299">
        <v>2</v>
      </c>
      <c r="R28" s="299">
        <v>7</v>
      </c>
      <c r="S28" s="271">
        <v>5</v>
      </c>
      <c r="T28" s="271">
        <v>1</v>
      </c>
      <c r="U28" s="271">
        <v>0</v>
      </c>
      <c r="V28" s="271">
        <v>4</v>
      </c>
      <c r="W28" s="271">
        <v>2</v>
      </c>
      <c r="X28" s="271">
        <v>1</v>
      </c>
      <c r="Y28" s="271">
        <v>2</v>
      </c>
      <c r="Z28" s="271">
        <v>0</v>
      </c>
      <c r="AA28" s="271">
        <v>2</v>
      </c>
      <c r="AB28" s="271">
        <v>0</v>
      </c>
      <c r="AC28" s="271">
        <v>3</v>
      </c>
      <c r="AD28" s="271">
        <v>1</v>
      </c>
      <c r="AE28" s="271">
        <v>2</v>
      </c>
      <c r="AF28" s="271">
        <v>3</v>
      </c>
      <c r="AG28" s="271">
        <v>1</v>
      </c>
      <c r="AH28" s="273">
        <v>5</v>
      </c>
      <c r="AI28" s="273">
        <v>0</v>
      </c>
      <c r="AJ28" s="273">
        <v>2</v>
      </c>
      <c r="AK28" s="273">
        <v>0</v>
      </c>
      <c r="AL28" s="273">
        <v>0</v>
      </c>
      <c r="AM28" s="273">
        <v>0</v>
      </c>
      <c r="AN28" s="273">
        <v>0</v>
      </c>
      <c r="AO28" s="273">
        <v>0</v>
      </c>
      <c r="AP28" s="273">
        <v>0</v>
      </c>
      <c r="AQ28" s="236">
        <v>0</v>
      </c>
      <c r="AR28" s="294">
        <v>2</v>
      </c>
    </row>
    <row r="29" spans="1:85" s="110" customFormat="1" ht="32.25" customHeight="1">
      <c r="A29" s="112" t="s">
        <v>241</v>
      </c>
      <c r="B29" s="227">
        <f t="shared" si="3"/>
        <v>25</v>
      </c>
      <c r="C29" s="227">
        <f>SUM(C30:C31)</f>
        <v>5</v>
      </c>
      <c r="D29" s="227">
        <f t="shared" ref="D29" si="137">SUM(D30:D31)</f>
        <v>15</v>
      </c>
      <c r="E29" s="227">
        <f t="shared" ref="E29" si="138">SUM(E30:E31)</f>
        <v>5</v>
      </c>
      <c r="F29" s="227">
        <f>SUM(F30:F31)</f>
        <v>1</v>
      </c>
      <c r="G29" s="227">
        <f t="shared" ref="G29:R29" si="139">SUM(G30:G31)</f>
        <v>0</v>
      </c>
      <c r="H29" s="227">
        <f t="shared" si="139"/>
        <v>0</v>
      </c>
      <c r="I29" s="227">
        <f t="shared" si="139"/>
        <v>0</v>
      </c>
      <c r="J29" s="227">
        <f t="shared" si="139"/>
        <v>1</v>
      </c>
      <c r="K29" s="227">
        <f t="shared" si="139"/>
        <v>0</v>
      </c>
      <c r="L29" s="227">
        <f t="shared" si="139"/>
        <v>0</v>
      </c>
      <c r="M29" s="227">
        <f t="shared" si="139"/>
        <v>0</v>
      </c>
      <c r="N29" s="227">
        <f t="shared" si="139"/>
        <v>1</v>
      </c>
      <c r="O29" s="227">
        <f t="shared" si="139"/>
        <v>0</v>
      </c>
      <c r="P29" s="227">
        <f t="shared" si="139"/>
        <v>0</v>
      </c>
      <c r="Q29" s="227">
        <f t="shared" si="139"/>
        <v>1</v>
      </c>
      <c r="R29" s="227">
        <f t="shared" si="139"/>
        <v>1</v>
      </c>
      <c r="S29" s="227">
        <f t="shared" ref="S29" si="140">SUM(S30:S31)</f>
        <v>2</v>
      </c>
      <c r="T29" s="227">
        <f t="shared" ref="T29" si="141">SUM(T30:T31)</f>
        <v>0</v>
      </c>
      <c r="U29" s="227">
        <f t="shared" ref="U29" si="142">SUM(U30:U31)</f>
        <v>0</v>
      </c>
      <c r="V29" s="227">
        <f t="shared" ref="V29" si="143">SUM(V30:V31)</f>
        <v>3</v>
      </c>
      <c r="W29" s="227">
        <f t="shared" ref="W29" si="144">SUM(W30:W31)</f>
        <v>0</v>
      </c>
      <c r="X29" s="227">
        <f t="shared" ref="X29" si="145">SUM(X30:X31)</f>
        <v>0</v>
      </c>
      <c r="Y29" s="227">
        <f t="shared" ref="Y29" si="146">SUM(Y30:Y31)</f>
        <v>1</v>
      </c>
      <c r="Z29" s="227">
        <f t="shared" ref="Z29" si="147">SUM(Z30:Z31)</f>
        <v>0</v>
      </c>
      <c r="AA29" s="227">
        <f t="shared" ref="AA29" si="148">SUM(AA30:AA31)</f>
        <v>1</v>
      </c>
      <c r="AB29" s="227">
        <f t="shared" ref="AB29" si="149">SUM(AB30:AB31)</f>
        <v>1</v>
      </c>
      <c r="AC29" s="227">
        <f t="shared" ref="AC29" si="150">SUM(AC30:AC31)</f>
        <v>2</v>
      </c>
      <c r="AD29" s="227">
        <f t="shared" ref="AD29" si="151">SUM(AD30:AD31)</f>
        <v>1</v>
      </c>
      <c r="AE29" s="227">
        <f t="shared" ref="AE29" si="152">SUM(AE30:AE31)</f>
        <v>2</v>
      </c>
      <c r="AF29" s="227">
        <f t="shared" ref="AF29" si="153">SUM(AF30:AF31)</f>
        <v>0</v>
      </c>
      <c r="AG29" s="227">
        <f t="shared" ref="AG29" si="154">SUM(AG30:AG31)</f>
        <v>2</v>
      </c>
      <c r="AH29" s="227">
        <f t="shared" ref="AH29:AR29" si="155">SUM(AH30:AH31)</f>
        <v>0</v>
      </c>
      <c r="AI29" s="227">
        <f t="shared" si="155"/>
        <v>0</v>
      </c>
      <c r="AJ29" s="227">
        <f t="shared" si="155"/>
        <v>0</v>
      </c>
      <c r="AK29" s="227">
        <f t="shared" si="155"/>
        <v>0</v>
      </c>
      <c r="AL29" s="227">
        <f t="shared" si="155"/>
        <v>0</v>
      </c>
      <c r="AM29" s="227">
        <f t="shared" si="155"/>
        <v>0</v>
      </c>
      <c r="AN29" s="227">
        <f t="shared" si="155"/>
        <v>2</v>
      </c>
      <c r="AO29" s="227">
        <f t="shared" si="155"/>
        <v>1</v>
      </c>
      <c r="AP29" s="227">
        <f t="shared" si="155"/>
        <v>2</v>
      </c>
      <c r="AQ29" s="227">
        <f t="shared" si="155"/>
        <v>0</v>
      </c>
      <c r="AR29" s="292">
        <f t="shared" si="155"/>
        <v>0</v>
      </c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</row>
    <row r="30" spans="1:85" s="30" customFormat="1" ht="32.25" customHeight="1">
      <c r="A30" s="114" t="s">
        <v>252</v>
      </c>
      <c r="B30" s="228">
        <f t="shared" si="3"/>
        <v>18</v>
      </c>
      <c r="C30" s="231">
        <f>SUM(F30:R30)</f>
        <v>4</v>
      </c>
      <c r="D30" s="232">
        <f>SUM(S30:AG30)</f>
        <v>10</v>
      </c>
      <c r="E30" s="232">
        <f>SUM(AH30:AR30)</f>
        <v>4</v>
      </c>
      <c r="F30" s="299">
        <v>1</v>
      </c>
      <c r="G30" s="299">
        <v>0</v>
      </c>
      <c r="H30" s="299">
        <v>0</v>
      </c>
      <c r="I30" s="299">
        <v>0</v>
      </c>
      <c r="J30" s="299">
        <v>1</v>
      </c>
      <c r="K30" s="299">
        <v>0</v>
      </c>
      <c r="L30" s="299">
        <v>0</v>
      </c>
      <c r="M30" s="299">
        <v>0</v>
      </c>
      <c r="N30" s="299">
        <v>0</v>
      </c>
      <c r="O30" s="299">
        <v>0</v>
      </c>
      <c r="P30" s="299">
        <v>0</v>
      </c>
      <c r="Q30" s="299">
        <v>1</v>
      </c>
      <c r="R30" s="299">
        <v>1</v>
      </c>
      <c r="S30" s="246">
        <v>1</v>
      </c>
      <c r="T30" s="246">
        <v>0</v>
      </c>
      <c r="U30" s="246">
        <v>0</v>
      </c>
      <c r="V30" s="246">
        <v>3</v>
      </c>
      <c r="W30" s="246">
        <v>0</v>
      </c>
      <c r="X30" s="246">
        <v>0</v>
      </c>
      <c r="Y30" s="246">
        <v>1</v>
      </c>
      <c r="Z30" s="246">
        <v>0</v>
      </c>
      <c r="AA30" s="246">
        <v>1</v>
      </c>
      <c r="AB30" s="271">
        <v>1</v>
      </c>
      <c r="AC30" s="271">
        <v>1</v>
      </c>
      <c r="AD30" s="271">
        <v>0</v>
      </c>
      <c r="AE30" s="246">
        <v>1</v>
      </c>
      <c r="AF30" s="246">
        <v>0</v>
      </c>
      <c r="AG30" s="246">
        <v>1</v>
      </c>
      <c r="AH30" s="236">
        <v>0</v>
      </c>
      <c r="AI30" s="236">
        <v>0</v>
      </c>
      <c r="AJ30" s="236">
        <v>0</v>
      </c>
      <c r="AK30" s="236">
        <v>0</v>
      </c>
      <c r="AL30" s="236">
        <v>0</v>
      </c>
      <c r="AM30" s="236">
        <v>0</v>
      </c>
      <c r="AN30" s="273">
        <v>1</v>
      </c>
      <c r="AO30" s="236">
        <v>1</v>
      </c>
      <c r="AP30" s="236">
        <v>2</v>
      </c>
      <c r="AQ30" s="236">
        <v>0</v>
      </c>
      <c r="AR30" s="294">
        <v>0</v>
      </c>
    </row>
    <row r="31" spans="1:85" s="30" customFormat="1" ht="32.25" customHeight="1">
      <c r="A31" s="114" t="s">
        <v>253</v>
      </c>
      <c r="B31" s="228">
        <f t="shared" si="3"/>
        <v>7</v>
      </c>
      <c r="C31" s="231">
        <f>SUM(F31:R31)</f>
        <v>1</v>
      </c>
      <c r="D31" s="232">
        <f>SUM(S31:AG31)</f>
        <v>5</v>
      </c>
      <c r="E31" s="232">
        <f>SUM(AH31:AR31)</f>
        <v>1</v>
      </c>
      <c r="F31" s="299">
        <v>0</v>
      </c>
      <c r="G31" s="299">
        <v>0</v>
      </c>
      <c r="H31" s="299">
        <v>0</v>
      </c>
      <c r="I31" s="299">
        <v>0</v>
      </c>
      <c r="J31" s="299">
        <v>0</v>
      </c>
      <c r="K31" s="299">
        <v>0</v>
      </c>
      <c r="L31" s="299">
        <v>0</v>
      </c>
      <c r="M31" s="299">
        <v>0</v>
      </c>
      <c r="N31" s="299">
        <v>1</v>
      </c>
      <c r="O31" s="299">
        <v>0</v>
      </c>
      <c r="P31" s="299">
        <v>0</v>
      </c>
      <c r="Q31" s="299">
        <v>0</v>
      </c>
      <c r="R31" s="299">
        <v>0</v>
      </c>
      <c r="S31" s="246">
        <v>1</v>
      </c>
      <c r="T31" s="246">
        <v>0</v>
      </c>
      <c r="U31" s="246">
        <v>0</v>
      </c>
      <c r="V31" s="246">
        <v>0</v>
      </c>
      <c r="W31" s="246">
        <v>0</v>
      </c>
      <c r="X31" s="246">
        <v>0</v>
      </c>
      <c r="Y31" s="246">
        <v>0</v>
      </c>
      <c r="Z31" s="246">
        <v>0</v>
      </c>
      <c r="AA31" s="246">
        <v>0</v>
      </c>
      <c r="AB31" s="271">
        <v>0</v>
      </c>
      <c r="AC31" s="271">
        <v>1</v>
      </c>
      <c r="AD31" s="271">
        <v>1</v>
      </c>
      <c r="AE31" s="246">
        <v>1</v>
      </c>
      <c r="AF31" s="246">
        <v>0</v>
      </c>
      <c r="AG31" s="246">
        <v>1</v>
      </c>
      <c r="AH31" s="236">
        <v>0</v>
      </c>
      <c r="AI31" s="236">
        <v>0</v>
      </c>
      <c r="AJ31" s="236">
        <v>0</v>
      </c>
      <c r="AK31" s="236">
        <v>0</v>
      </c>
      <c r="AL31" s="236">
        <v>0</v>
      </c>
      <c r="AM31" s="236">
        <v>0</v>
      </c>
      <c r="AN31" s="273">
        <v>1</v>
      </c>
      <c r="AO31" s="236">
        <v>0</v>
      </c>
      <c r="AP31" s="236">
        <v>0</v>
      </c>
      <c r="AQ31" s="236">
        <v>0</v>
      </c>
      <c r="AR31" s="294">
        <v>0</v>
      </c>
    </row>
    <row r="32" spans="1:85" s="110" customFormat="1" ht="32.25" customHeight="1">
      <c r="A32" s="112" t="s">
        <v>242</v>
      </c>
      <c r="B32" s="227">
        <f t="shared" si="3"/>
        <v>5</v>
      </c>
      <c r="C32" s="227">
        <f>SUM(C33:C34)</f>
        <v>3</v>
      </c>
      <c r="D32" s="227">
        <f t="shared" ref="D32" si="156">SUM(D33:D34)</f>
        <v>2</v>
      </c>
      <c r="E32" s="227">
        <f t="shared" ref="E32" si="157">SUM(E33:E34)</f>
        <v>0</v>
      </c>
      <c r="F32" s="227">
        <f>SUM(F33:F34)</f>
        <v>0</v>
      </c>
      <c r="G32" s="227">
        <f t="shared" ref="G32:R32" si="158">SUM(G33:G34)</f>
        <v>0</v>
      </c>
      <c r="H32" s="227">
        <f t="shared" si="158"/>
        <v>0</v>
      </c>
      <c r="I32" s="227">
        <f t="shared" si="158"/>
        <v>0</v>
      </c>
      <c r="J32" s="227">
        <f t="shared" si="158"/>
        <v>0</v>
      </c>
      <c r="K32" s="227">
        <f t="shared" si="158"/>
        <v>0</v>
      </c>
      <c r="L32" s="227">
        <f t="shared" si="158"/>
        <v>0</v>
      </c>
      <c r="M32" s="227">
        <f t="shared" si="158"/>
        <v>3</v>
      </c>
      <c r="N32" s="227">
        <f t="shared" si="158"/>
        <v>0</v>
      </c>
      <c r="O32" s="227">
        <f t="shared" si="158"/>
        <v>0</v>
      </c>
      <c r="P32" s="227">
        <f t="shared" si="158"/>
        <v>0</v>
      </c>
      <c r="Q32" s="227">
        <f t="shared" si="158"/>
        <v>0</v>
      </c>
      <c r="R32" s="227">
        <f t="shared" si="158"/>
        <v>0</v>
      </c>
      <c r="S32" s="227">
        <f t="shared" ref="S32" si="159">SUM(S33:S34)</f>
        <v>2</v>
      </c>
      <c r="T32" s="227">
        <f t="shared" ref="T32" si="160">SUM(T33:T34)</f>
        <v>0</v>
      </c>
      <c r="U32" s="227">
        <f t="shared" ref="U32" si="161">SUM(U33:U34)</f>
        <v>0</v>
      </c>
      <c r="V32" s="227">
        <f t="shared" ref="V32" si="162">SUM(V33:V34)</f>
        <v>0</v>
      </c>
      <c r="W32" s="227">
        <f t="shared" ref="W32" si="163">SUM(W33:W34)</f>
        <v>0</v>
      </c>
      <c r="X32" s="227">
        <f t="shared" ref="X32" si="164">SUM(X33:X34)</f>
        <v>0</v>
      </c>
      <c r="Y32" s="227">
        <f t="shared" ref="Y32" si="165">SUM(Y33:Y34)</f>
        <v>0</v>
      </c>
      <c r="Z32" s="227">
        <f t="shared" ref="Z32" si="166">SUM(Z33:Z34)</f>
        <v>0</v>
      </c>
      <c r="AA32" s="227">
        <f t="shared" ref="AA32" si="167">SUM(AA33:AA34)</f>
        <v>0</v>
      </c>
      <c r="AB32" s="227">
        <f t="shared" ref="AB32" si="168">SUM(AB33:AB34)</f>
        <v>0</v>
      </c>
      <c r="AC32" s="227">
        <f t="shared" ref="AC32" si="169">SUM(AC33:AC34)</f>
        <v>0</v>
      </c>
      <c r="AD32" s="227">
        <f t="shared" ref="AD32" si="170">SUM(AD33:AD34)</f>
        <v>0</v>
      </c>
      <c r="AE32" s="227">
        <f t="shared" ref="AE32" si="171">SUM(AE33:AE34)</f>
        <v>0</v>
      </c>
      <c r="AF32" s="227">
        <f t="shared" ref="AF32" si="172">SUM(AF33:AF34)</f>
        <v>0</v>
      </c>
      <c r="AG32" s="227">
        <f t="shared" ref="AG32" si="173">SUM(AG33:AG34)</f>
        <v>0</v>
      </c>
      <c r="AH32" s="227">
        <f t="shared" ref="AH32:AR32" si="174">SUM(AH33:AH34)</f>
        <v>0</v>
      </c>
      <c r="AI32" s="227">
        <f t="shared" si="174"/>
        <v>0</v>
      </c>
      <c r="AJ32" s="227">
        <f t="shared" si="174"/>
        <v>0</v>
      </c>
      <c r="AK32" s="227">
        <f t="shared" si="174"/>
        <v>0</v>
      </c>
      <c r="AL32" s="227">
        <f t="shared" si="174"/>
        <v>0</v>
      </c>
      <c r="AM32" s="227">
        <f t="shared" si="174"/>
        <v>0</v>
      </c>
      <c r="AN32" s="227">
        <f t="shared" si="174"/>
        <v>0</v>
      </c>
      <c r="AO32" s="227">
        <f t="shared" si="174"/>
        <v>0</v>
      </c>
      <c r="AP32" s="227">
        <f t="shared" si="174"/>
        <v>0</v>
      </c>
      <c r="AQ32" s="227">
        <f t="shared" si="174"/>
        <v>0</v>
      </c>
      <c r="AR32" s="292">
        <f t="shared" si="174"/>
        <v>0</v>
      </c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</row>
    <row r="33" spans="1:85" s="27" customFormat="1" ht="32.25" customHeight="1">
      <c r="A33" s="114" t="s">
        <v>254</v>
      </c>
      <c r="B33" s="228">
        <f t="shared" si="3"/>
        <v>3</v>
      </c>
      <c r="C33" s="231">
        <f>SUM(F33:R33)</f>
        <v>3</v>
      </c>
      <c r="D33" s="232">
        <f>SUM(S33:AG33)</f>
        <v>0</v>
      </c>
      <c r="E33" s="232">
        <f>SUM(AH33:AR33)</f>
        <v>0</v>
      </c>
      <c r="F33" s="299">
        <v>0</v>
      </c>
      <c r="G33" s="299">
        <v>0</v>
      </c>
      <c r="H33" s="299">
        <v>0</v>
      </c>
      <c r="I33" s="299">
        <v>0</v>
      </c>
      <c r="J33" s="299">
        <v>0</v>
      </c>
      <c r="K33" s="299">
        <v>0</v>
      </c>
      <c r="L33" s="299">
        <v>0</v>
      </c>
      <c r="M33" s="299">
        <v>3</v>
      </c>
      <c r="N33" s="299">
        <v>0</v>
      </c>
      <c r="O33" s="299">
        <v>0</v>
      </c>
      <c r="P33" s="299">
        <v>0</v>
      </c>
      <c r="Q33" s="299">
        <v>0</v>
      </c>
      <c r="R33" s="299">
        <v>0</v>
      </c>
      <c r="S33" s="246">
        <v>0</v>
      </c>
      <c r="T33" s="246">
        <v>0</v>
      </c>
      <c r="U33" s="246">
        <v>0</v>
      </c>
      <c r="V33" s="246">
        <v>0</v>
      </c>
      <c r="W33" s="246">
        <v>0</v>
      </c>
      <c r="X33" s="246">
        <v>0</v>
      </c>
      <c r="Y33" s="246">
        <v>0</v>
      </c>
      <c r="Z33" s="246">
        <v>0</v>
      </c>
      <c r="AA33" s="246">
        <v>0</v>
      </c>
      <c r="AB33" s="246">
        <v>0</v>
      </c>
      <c r="AC33" s="246">
        <v>0</v>
      </c>
      <c r="AD33" s="246">
        <v>0</v>
      </c>
      <c r="AE33" s="246">
        <v>0</v>
      </c>
      <c r="AF33" s="246">
        <v>0</v>
      </c>
      <c r="AG33" s="246">
        <v>0</v>
      </c>
      <c r="AH33" s="236">
        <v>0</v>
      </c>
      <c r="AI33" s="236">
        <v>0</v>
      </c>
      <c r="AJ33" s="236">
        <v>0</v>
      </c>
      <c r="AK33" s="236">
        <v>0</v>
      </c>
      <c r="AL33" s="236">
        <v>0</v>
      </c>
      <c r="AM33" s="236">
        <v>0</v>
      </c>
      <c r="AN33" s="236">
        <v>0</v>
      </c>
      <c r="AO33" s="236">
        <v>0</v>
      </c>
      <c r="AP33" s="236">
        <v>0</v>
      </c>
      <c r="AQ33" s="236">
        <v>0</v>
      </c>
      <c r="AR33" s="294">
        <v>0</v>
      </c>
    </row>
    <row r="34" spans="1:85" s="28" customFormat="1" ht="32.25" customHeight="1">
      <c r="A34" s="114" t="s">
        <v>255</v>
      </c>
      <c r="B34" s="228">
        <f t="shared" si="3"/>
        <v>2</v>
      </c>
      <c r="C34" s="231">
        <f>SUM(F34:R34)</f>
        <v>0</v>
      </c>
      <c r="D34" s="232">
        <f>SUM(S34:AG34)</f>
        <v>2</v>
      </c>
      <c r="E34" s="232">
        <f>SUM(AH34:AR34)</f>
        <v>0</v>
      </c>
      <c r="F34" s="299">
        <v>0</v>
      </c>
      <c r="G34" s="299">
        <v>0</v>
      </c>
      <c r="H34" s="299">
        <v>0</v>
      </c>
      <c r="I34" s="299">
        <v>0</v>
      </c>
      <c r="J34" s="299">
        <v>0</v>
      </c>
      <c r="K34" s="299">
        <v>0</v>
      </c>
      <c r="L34" s="299">
        <v>0</v>
      </c>
      <c r="M34" s="299">
        <v>0</v>
      </c>
      <c r="N34" s="299">
        <v>0</v>
      </c>
      <c r="O34" s="299">
        <v>0</v>
      </c>
      <c r="P34" s="299">
        <v>0</v>
      </c>
      <c r="Q34" s="299">
        <v>0</v>
      </c>
      <c r="R34" s="299">
        <v>0</v>
      </c>
      <c r="S34" s="246">
        <v>2</v>
      </c>
      <c r="T34" s="246">
        <v>0</v>
      </c>
      <c r="U34" s="246">
        <v>0</v>
      </c>
      <c r="V34" s="246">
        <v>0</v>
      </c>
      <c r="W34" s="246">
        <v>0</v>
      </c>
      <c r="X34" s="246">
        <v>0</v>
      </c>
      <c r="Y34" s="246">
        <v>0</v>
      </c>
      <c r="Z34" s="246">
        <v>0</v>
      </c>
      <c r="AA34" s="246">
        <v>0</v>
      </c>
      <c r="AB34" s="246">
        <v>0</v>
      </c>
      <c r="AC34" s="246">
        <v>0</v>
      </c>
      <c r="AD34" s="246">
        <v>0</v>
      </c>
      <c r="AE34" s="246">
        <v>0</v>
      </c>
      <c r="AF34" s="246">
        <v>0</v>
      </c>
      <c r="AG34" s="246">
        <v>0</v>
      </c>
      <c r="AH34" s="236">
        <v>0</v>
      </c>
      <c r="AI34" s="236">
        <v>0</v>
      </c>
      <c r="AJ34" s="236">
        <v>0</v>
      </c>
      <c r="AK34" s="236">
        <v>0</v>
      </c>
      <c r="AL34" s="236">
        <v>0</v>
      </c>
      <c r="AM34" s="236">
        <v>0</v>
      </c>
      <c r="AN34" s="236">
        <v>0</v>
      </c>
      <c r="AO34" s="236">
        <v>0</v>
      </c>
      <c r="AP34" s="236">
        <v>0</v>
      </c>
      <c r="AQ34" s="236">
        <v>0</v>
      </c>
      <c r="AR34" s="300">
        <v>0</v>
      </c>
    </row>
    <row r="35" spans="1:85" s="108" customFormat="1" ht="32.25" customHeight="1" thickBot="1">
      <c r="A35" s="115" t="s">
        <v>243</v>
      </c>
      <c r="B35" s="229">
        <f t="shared" si="3"/>
        <v>0</v>
      </c>
      <c r="C35" s="201">
        <v>0</v>
      </c>
      <c r="D35" s="248">
        <v>0</v>
      </c>
      <c r="E35" s="248">
        <v>0</v>
      </c>
      <c r="F35" s="214">
        <v>0</v>
      </c>
      <c r="G35" s="214">
        <v>0</v>
      </c>
      <c r="H35" s="214">
        <v>0</v>
      </c>
      <c r="I35" s="214">
        <v>0</v>
      </c>
      <c r="J35" s="214">
        <v>0</v>
      </c>
      <c r="K35" s="214">
        <v>0</v>
      </c>
      <c r="L35" s="214">
        <v>0</v>
      </c>
      <c r="M35" s="214">
        <v>0</v>
      </c>
      <c r="N35" s="214">
        <v>0</v>
      </c>
      <c r="O35" s="214">
        <v>0</v>
      </c>
      <c r="P35" s="214">
        <v>0</v>
      </c>
      <c r="Q35" s="214">
        <v>0</v>
      </c>
      <c r="R35" s="214">
        <v>0</v>
      </c>
      <c r="S35" s="247">
        <v>0</v>
      </c>
      <c r="T35" s="247">
        <v>0</v>
      </c>
      <c r="U35" s="247">
        <v>0</v>
      </c>
      <c r="V35" s="247">
        <v>0</v>
      </c>
      <c r="W35" s="247">
        <v>0</v>
      </c>
      <c r="X35" s="247">
        <v>0</v>
      </c>
      <c r="Y35" s="247">
        <v>0</v>
      </c>
      <c r="Z35" s="247">
        <v>0</v>
      </c>
      <c r="AA35" s="247">
        <v>0</v>
      </c>
      <c r="AB35" s="247">
        <v>0</v>
      </c>
      <c r="AC35" s="247">
        <v>0</v>
      </c>
      <c r="AD35" s="247">
        <v>0</v>
      </c>
      <c r="AE35" s="247">
        <v>0</v>
      </c>
      <c r="AF35" s="247">
        <v>0</v>
      </c>
      <c r="AG35" s="247">
        <v>0</v>
      </c>
      <c r="AH35" s="249">
        <v>0</v>
      </c>
      <c r="AI35" s="249">
        <v>0</v>
      </c>
      <c r="AJ35" s="249">
        <v>0</v>
      </c>
      <c r="AK35" s="249">
        <v>0</v>
      </c>
      <c r="AL35" s="249">
        <v>0</v>
      </c>
      <c r="AM35" s="249">
        <v>0</v>
      </c>
      <c r="AN35" s="249">
        <v>0</v>
      </c>
      <c r="AO35" s="249">
        <v>0</v>
      </c>
      <c r="AP35" s="249">
        <v>0</v>
      </c>
      <c r="AQ35" s="249">
        <v>0</v>
      </c>
      <c r="AR35" s="250">
        <v>0</v>
      </c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  <row r="36" spans="1:85"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</row>
    <row r="37" spans="1:85" ht="14.25" thickBot="1"/>
    <row r="38" spans="1:85" s="301" customFormat="1" ht="23.1" customHeight="1">
      <c r="A38" s="304" t="s">
        <v>172</v>
      </c>
      <c r="B38" s="305" t="s">
        <v>2</v>
      </c>
      <c r="C38" s="306" t="s">
        <v>209</v>
      </c>
      <c r="D38" s="306" t="s">
        <v>211</v>
      </c>
      <c r="E38" s="307" t="s">
        <v>213</v>
      </c>
      <c r="G38" s="302"/>
      <c r="H38" s="302"/>
      <c r="I38" s="302"/>
      <c r="J38" s="302"/>
      <c r="K38" s="302"/>
      <c r="L38" s="302"/>
      <c r="M38" s="302"/>
      <c r="N38" s="302"/>
      <c r="Q38" s="302"/>
      <c r="R38" s="302"/>
      <c r="AD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  <c r="CB38" s="303"/>
      <c r="CC38" s="303"/>
      <c r="CD38" s="303"/>
      <c r="CE38" s="303"/>
      <c r="CF38" s="303"/>
      <c r="CG38" s="303"/>
    </row>
    <row r="39" spans="1:85" s="301" customFormat="1" ht="23.1" customHeight="1">
      <c r="A39" s="308" t="s">
        <v>234</v>
      </c>
      <c r="B39" s="309">
        <f>B4</f>
        <v>21508</v>
      </c>
      <c r="C39" s="309">
        <f>C4</f>
        <v>12449</v>
      </c>
      <c r="D39" s="309">
        <f t="shared" ref="D39:E39" si="175">D4</f>
        <v>5783</v>
      </c>
      <c r="E39" s="310">
        <f t="shared" si="175"/>
        <v>3276</v>
      </c>
      <c r="G39" s="302"/>
      <c r="H39" s="302"/>
      <c r="I39" s="302"/>
      <c r="J39" s="302"/>
      <c r="K39" s="302"/>
      <c r="L39" s="302"/>
      <c r="M39" s="302"/>
      <c r="N39" s="302"/>
      <c r="Q39" s="302"/>
      <c r="R39" s="302"/>
      <c r="AD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  <c r="CB39" s="303"/>
      <c r="CC39" s="303"/>
      <c r="CD39" s="303"/>
      <c r="CE39" s="303"/>
      <c r="CF39" s="303"/>
      <c r="CG39" s="303"/>
    </row>
    <row r="40" spans="1:85" s="301" customFormat="1" ht="23.1" customHeight="1">
      <c r="A40" s="308" t="s">
        <v>235</v>
      </c>
      <c r="B40" s="309">
        <f>SUM(B6:B7,B9)</f>
        <v>893</v>
      </c>
      <c r="C40" s="309">
        <f t="shared" ref="C40:E40" si="176">SUM(C6:C7,C9)</f>
        <v>533</v>
      </c>
      <c r="D40" s="309">
        <f t="shared" si="176"/>
        <v>227</v>
      </c>
      <c r="E40" s="310">
        <f t="shared" si="176"/>
        <v>133</v>
      </c>
      <c r="G40" s="302"/>
      <c r="H40" s="302"/>
      <c r="I40" s="302"/>
      <c r="J40" s="302"/>
      <c r="K40" s="302"/>
      <c r="L40" s="302"/>
      <c r="M40" s="302"/>
      <c r="N40" s="302"/>
      <c r="Q40" s="302"/>
      <c r="R40" s="302"/>
      <c r="AD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  <c r="CB40" s="303"/>
      <c r="CC40" s="303"/>
      <c r="CD40" s="303"/>
      <c r="CE40" s="303"/>
      <c r="CF40" s="303"/>
      <c r="CG40" s="303"/>
    </row>
    <row r="41" spans="1:85" s="301" customFormat="1" ht="23.1" customHeight="1">
      <c r="A41" s="308" t="s">
        <v>236</v>
      </c>
      <c r="B41" s="309">
        <f>B39-B40-B42</f>
        <v>20025</v>
      </c>
      <c r="C41" s="309">
        <f t="shared" ref="C41:E41" si="177">C39-C40-C42</f>
        <v>11632</v>
      </c>
      <c r="D41" s="309">
        <f t="shared" si="177"/>
        <v>5352</v>
      </c>
      <c r="E41" s="310">
        <f t="shared" si="177"/>
        <v>3041</v>
      </c>
      <c r="G41" s="302"/>
      <c r="H41" s="302"/>
      <c r="I41" s="302"/>
      <c r="J41" s="302"/>
      <c r="K41" s="302"/>
      <c r="L41" s="302"/>
      <c r="M41" s="302"/>
      <c r="N41" s="302"/>
      <c r="Q41" s="302"/>
      <c r="R41" s="302"/>
      <c r="AD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  <c r="CB41" s="303"/>
      <c r="CC41" s="303"/>
      <c r="CD41" s="303"/>
      <c r="CE41" s="303"/>
      <c r="CF41" s="303"/>
      <c r="CG41" s="303"/>
    </row>
    <row r="42" spans="1:85" s="301" customFormat="1" ht="23.1" customHeight="1" thickBot="1">
      <c r="A42" s="311" t="s">
        <v>170</v>
      </c>
      <c r="B42" s="312">
        <f>SUM(B25,B27:B28,B30:B31,B33:B35)</f>
        <v>590</v>
      </c>
      <c r="C42" s="312">
        <f t="shared" ref="C42:E42" si="178">SUM(C25,C27:C28,C30:C31,C33:C35)</f>
        <v>284</v>
      </c>
      <c r="D42" s="312">
        <f t="shared" si="178"/>
        <v>204</v>
      </c>
      <c r="E42" s="313">
        <f t="shared" si="178"/>
        <v>102</v>
      </c>
      <c r="G42" s="302"/>
      <c r="H42" s="302"/>
      <c r="I42" s="302"/>
      <c r="J42" s="302"/>
      <c r="K42" s="302"/>
      <c r="L42" s="302"/>
      <c r="M42" s="302"/>
      <c r="N42" s="302"/>
      <c r="Q42" s="302"/>
      <c r="R42" s="302"/>
      <c r="AD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  <c r="CB42" s="303"/>
      <c r="CC42" s="303"/>
      <c r="CD42" s="303"/>
      <c r="CE42" s="303"/>
      <c r="CF42" s="303"/>
      <c r="CG42" s="303"/>
    </row>
  </sheetData>
  <sheetProtection selectLockedCells="1"/>
  <phoneticPr fontId="27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61" orientation="portrait" r:id="rId1"/>
  <headerFooter alignWithMargins="0"/>
  <ignoredErrors>
    <ignoredError sqref="C7:E7 C10:E10 C12:E13 C15:E15 C18:E19 C21:E22 C24:E25 C27:E28 C30:E31 C33:E34 C6 E6 C9 E9 C16 E16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90" zoomScaleNormal="90" workbookViewId="0">
      <pane xSplit="1" ySplit="4" topLeftCell="B5" activePane="bottomRight" state="frozen"/>
      <selection activeCell="J17" sqref="J17"/>
      <selection pane="topRight" activeCell="J17" sqref="J17"/>
      <selection pane="bottomLeft" activeCell="J17" sqref="J17"/>
      <selection pane="bottomRight" sqref="A1:H1"/>
    </sheetView>
  </sheetViews>
  <sheetFormatPr defaultRowHeight="13.5"/>
  <cols>
    <col min="1" max="1" width="10.6640625" style="13" bestFit="1" customWidth="1"/>
    <col min="2" max="3" width="9.77734375" style="5" customWidth="1"/>
    <col min="4" max="5" width="9.77734375" style="14" customWidth="1"/>
    <col min="6" max="8" width="9.77734375" customWidth="1"/>
  </cols>
  <sheetData>
    <row r="1" spans="1:8" s="11" customFormat="1" ht="26.25" thickBot="1">
      <c r="A1" s="340" t="s">
        <v>257</v>
      </c>
      <c r="B1" s="341"/>
      <c r="C1" s="341"/>
      <c r="D1" s="341"/>
      <c r="E1" s="341"/>
      <c r="F1" s="341"/>
      <c r="G1" s="341"/>
      <c r="H1" s="342"/>
    </row>
    <row r="2" spans="1:8" ht="13.5" customHeight="1" thickBot="1">
      <c r="A2" s="1"/>
      <c r="B2" s="1"/>
      <c r="C2" s="1"/>
      <c r="D2" s="1"/>
      <c r="E2" s="1"/>
      <c r="F2" s="1"/>
    </row>
    <row r="3" spans="1:8" ht="24.95" customHeight="1">
      <c r="A3" s="343" t="s">
        <v>0</v>
      </c>
      <c r="B3" s="345" t="s">
        <v>332</v>
      </c>
      <c r="C3" s="346"/>
      <c r="D3" s="345" t="s">
        <v>335</v>
      </c>
      <c r="E3" s="346"/>
      <c r="F3" s="347" t="s">
        <v>145</v>
      </c>
      <c r="G3" s="348"/>
      <c r="H3" s="349" t="s">
        <v>146</v>
      </c>
    </row>
    <row r="4" spans="1:8" ht="24.95" customHeight="1">
      <c r="A4" s="344"/>
      <c r="B4" s="119" t="s">
        <v>1</v>
      </c>
      <c r="C4" s="120" t="s">
        <v>147</v>
      </c>
      <c r="D4" s="119" t="s">
        <v>1</v>
      </c>
      <c r="E4" s="120" t="s">
        <v>147</v>
      </c>
      <c r="F4" s="119" t="s">
        <v>1</v>
      </c>
      <c r="G4" s="120" t="s">
        <v>258</v>
      </c>
      <c r="H4" s="350"/>
    </row>
    <row r="5" spans="1:8" ht="24.95" customHeight="1">
      <c r="A5" s="145" t="s">
        <v>28</v>
      </c>
      <c r="B5" s="202">
        <v>21710</v>
      </c>
      <c r="C5" s="203">
        <v>100</v>
      </c>
      <c r="D5" s="124">
        <f>SUM(D6,D9,D12:D16,D19:D20)</f>
        <v>21508</v>
      </c>
      <c r="E5" s="125">
        <f>SUM(E6,E9,E12:E16,E19:E20)</f>
        <v>100</v>
      </c>
      <c r="F5" s="126">
        <f>F6+F9+F12+F13+F14+F15+F16+F19+F20</f>
        <v>-202</v>
      </c>
      <c r="G5" s="127">
        <f t="shared" ref="G5:G20" si="0">(F5/B5)*100</f>
        <v>-0.93044679871027181</v>
      </c>
      <c r="H5" s="121"/>
    </row>
    <row r="6" spans="1:8" ht="24.95" customHeight="1">
      <c r="A6" s="146" t="s">
        <v>29</v>
      </c>
      <c r="B6" s="204">
        <v>627</v>
      </c>
      <c r="C6" s="221">
        <v>2.8880700138185169</v>
      </c>
      <c r="D6" s="216">
        <f>'읍면동 연령별 현황(외국인)'!B5</f>
        <v>633</v>
      </c>
      <c r="E6" s="215">
        <f>D6/$D$5*100</f>
        <v>2.9430909429049654</v>
      </c>
      <c r="F6" s="129">
        <f>D6-B6</f>
        <v>6</v>
      </c>
      <c r="G6" s="130">
        <f t="shared" si="0"/>
        <v>0.9569377990430622</v>
      </c>
      <c r="H6" s="121"/>
    </row>
    <row r="7" spans="1:8" ht="24.95" customHeight="1">
      <c r="A7" s="147" t="s">
        <v>41</v>
      </c>
      <c r="B7" s="205">
        <v>291</v>
      </c>
      <c r="C7" s="222">
        <v>1.3403961308152925</v>
      </c>
      <c r="D7" s="135">
        <f>'읍면동 연령별 현황(외국인)'!B6</f>
        <v>302</v>
      </c>
      <c r="E7" s="217">
        <f t="shared" ref="E7:E20" si="1">D7/$D$5*100</f>
        <v>1.4041286962990516</v>
      </c>
      <c r="F7" s="136">
        <f t="shared" ref="F7:F20" si="2">D7-B7</f>
        <v>11</v>
      </c>
      <c r="G7" s="137">
        <f t="shared" si="0"/>
        <v>3.7800687285223367</v>
      </c>
      <c r="H7" s="121"/>
    </row>
    <row r="8" spans="1:8" ht="24.95" customHeight="1">
      <c r="A8" s="147" t="s">
        <v>40</v>
      </c>
      <c r="B8" s="205">
        <v>336</v>
      </c>
      <c r="C8" s="222">
        <v>1.5476738830032244</v>
      </c>
      <c r="D8" s="135">
        <f>'읍면동 연령별 현황(외국인)'!B7</f>
        <v>331</v>
      </c>
      <c r="E8" s="217">
        <f t="shared" si="1"/>
        <v>1.5389622466059141</v>
      </c>
      <c r="F8" s="136">
        <f t="shared" si="2"/>
        <v>-5</v>
      </c>
      <c r="G8" s="137">
        <f t="shared" si="0"/>
        <v>-1.4880952380952379</v>
      </c>
      <c r="H8" s="121"/>
    </row>
    <row r="9" spans="1:8" s="12" customFormat="1" ht="24.95" customHeight="1">
      <c r="A9" s="128" t="s">
        <v>31</v>
      </c>
      <c r="B9" s="206">
        <v>707</v>
      </c>
      <c r="C9" s="221">
        <v>3.2565637954859512</v>
      </c>
      <c r="D9" s="216">
        <f>'읍면동 연령별 현황(외국인)'!B8</f>
        <v>746</v>
      </c>
      <c r="E9" s="215">
        <f t="shared" si="1"/>
        <v>3.4684768458248096</v>
      </c>
      <c r="F9" s="129">
        <f t="shared" si="2"/>
        <v>39</v>
      </c>
      <c r="G9" s="130">
        <f t="shared" si="0"/>
        <v>5.5162659123055162</v>
      </c>
      <c r="H9" s="122"/>
    </row>
    <row r="10" spans="1:8" ht="24.95" customHeight="1">
      <c r="A10" s="134" t="s">
        <v>232</v>
      </c>
      <c r="B10" s="207">
        <v>259</v>
      </c>
      <c r="C10" s="222">
        <v>1.1929986181483188</v>
      </c>
      <c r="D10" s="135">
        <f>'읍면동 연령별 현황(외국인)'!B9</f>
        <v>260</v>
      </c>
      <c r="E10" s="217">
        <f t="shared" si="1"/>
        <v>1.2088525199925608</v>
      </c>
      <c r="F10" s="136">
        <f t="shared" si="2"/>
        <v>1</v>
      </c>
      <c r="G10" s="137">
        <f t="shared" si="0"/>
        <v>0.38610038610038611</v>
      </c>
      <c r="H10" s="121"/>
    </row>
    <row r="11" spans="1:8" ht="24.95" customHeight="1">
      <c r="A11" s="134" t="s">
        <v>233</v>
      </c>
      <c r="B11" s="207">
        <v>448</v>
      </c>
      <c r="C11" s="222">
        <v>2.0635651773376322</v>
      </c>
      <c r="D11" s="135">
        <f>'읍면동 연령별 현황(외국인)'!B10</f>
        <v>486</v>
      </c>
      <c r="E11" s="217">
        <f t="shared" si="1"/>
        <v>2.2596243258322484</v>
      </c>
      <c r="F11" s="136">
        <f t="shared" si="2"/>
        <v>38</v>
      </c>
      <c r="G11" s="137">
        <f t="shared" si="0"/>
        <v>8.4821428571428577</v>
      </c>
      <c r="H11" s="121"/>
    </row>
    <row r="12" spans="1:8" s="12" customFormat="1" ht="24.95" customHeight="1">
      <c r="A12" s="128" t="s">
        <v>32</v>
      </c>
      <c r="B12" s="206">
        <v>7732</v>
      </c>
      <c r="C12" s="221">
        <v>35.614923998157536</v>
      </c>
      <c r="D12" s="216">
        <f>'읍면동 연령별 현황(외국인)'!B11</f>
        <v>7590</v>
      </c>
      <c r="E12" s="215">
        <f t="shared" si="1"/>
        <v>35.289194718244374</v>
      </c>
      <c r="F12" s="129">
        <f t="shared" si="2"/>
        <v>-142</v>
      </c>
      <c r="G12" s="130">
        <f t="shared" si="0"/>
        <v>-1.8365235385411276</v>
      </c>
      <c r="H12" s="122"/>
    </row>
    <row r="13" spans="1:8" s="12" customFormat="1" ht="24.95" customHeight="1">
      <c r="A13" s="131" t="s">
        <v>33</v>
      </c>
      <c r="B13" s="206">
        <v>6071</v>
      </c>
      <c r="C13" s="221">
        <v>27.964071856287426</v>
      </c>
      <c r="D13" s="216">
        <f>'읍면동 연령별 현황(외국인)'!B14</f>
        <v>6040</v>
      </c>
      <c r="E13" s="215">
        <f t="shared" si="1"/>
        <v>28.082573925981031</v>
      </c>
      <c r="F13" s="129">
        <f t="shared" si="2"/>
        <v>-31</v>
      </c>
      <c r="G13" s="130">
        <f t="shared" si="0"/>
        <v>-0.51062427936089605</v>
      </c>
      <c r="H13" s="122"/>
    </row>
    <row r="14" spans="1:8" s="12" customFormat="1" ht="24.95" customHeight="1">
      <c r="A14" s="131" t="s">
        <v>34</v>
      </c>
      <c r="B14" s="206">
        <v>3202</v>
      </c>
      <c r="C14" s="221">
        <v>14.748963611239061</v>
      </c>
      <c r="D14" s="216">
        <f>'읍면동 연령별 현황(외국인)'!B17</f>
        <v>3176</v>
      </c>
      <c r="E14" s="215">
        <f t="shared" si="1"/>
        <v>14.766598474986051</v>
      </c>
      <c r="F14" s="129">
        <f t="shared" si="2"/>
        <v>-26</v>
      </c>
      <c r="G14" s="130">
        <f t="shared" si="0"/>
        <v>-0.81199250468457218</v>
      </c>
      <c r="H14" s="122"/>
    </row>
    <row r="15" spans="1:8" s="12" customFormat="1" ht="24.95" customHeight="1">
      <c r="A15" s="131" t="s">
        <v>35</v>
      </c>
      <c r="B15" s="206">
        <v>2019</v>
      </c>
      <c r="C15" s="221">
        <v>9.2998618148318748</v>
      </c>
      <c r="D15" s="216">
        <f>'읍면동 연령별 현황(외국인)'!B20</f>
        <v>1985</v>
      </c>
      <c r="E15" s="215">
        <f t="shared" si="1"/>
        <v>9.2291240468662821</v>
      </c>
      <c r="F15" s="129">
        <f t="shared" si="2"/>
        <v>-34</v>
      </c>
      <c r="G15" s="130">
        <f t="shared" si="0"/>
        <v>-1.6840019811788014</v>
      </c>
      <c r="H15" s="122"/>
    </row>
    <row r="16" spans="1:8" s="12" customFormat="1" ht="24.95" customHeight="1">
      <c r="A16" s="148" t="s">
        <v>36</v>
      </c>
      <c r="B16" s="206">
        <v>1088</v>
      </c>
      <c r="C16" s="223">
        <v>5.0115154306771075</v>
      </c>
      <c r="D16" s="216">
        <f>'읍면동 연령별 현황(외국인)'!B23</f>
        <v>1069</v>
      </c>
      <c r="E16" s="215">
        <f t="shared" si="1"/>
        <v>4.970243630277106</v>
      </c>
      <c r="F16" s="129">
        <f t="shared" si="2"/>
        <v>-19</v>
      </c>
      <c r="G16" s="130">
        <f t="shared" si="0"/>
        <v>-1.7463235294117647</v>
      </c>
      <c r="H16" s="122"/>
    </row>
    <row r="17" spans="1:8" ht="24.95" customHeight="1">
      <c r="A17" s="149" t="s">
        <v>42</v>
      </c>
      <c r="B17" s="208">
        <v>767</v>
      </c>
      <c r="C17" s="224">
        <v>3.5329341317365266</v>
      </c>
      <c r="D17" s="135">
        <f>'읍면동 연령별 현황(외국인)'!B24</f>
        <v>748</v>
      </c>
      <c r="E17" s="217">
        <f t="shared" si="1"/>
        <v>3.477775711363214</v>
      </c>
      <c r="F17" s="136">
        <f t="shared" si="2"/>
        <v>-19</v>
      </c>
      <c r="G17" s="137">
        <f t="shared" si="0"/>
        <v>-2.4771838331160363</v>
      </c>
      <c r="H17" s="121"/>
    </row>
    <row r="18" spans="1:8" ht="24.95" customHeight="1">
      <c r="A18" s="149" t="s">
        <v>43</v>
      </c>
      <c r="B18" s="205">
        <v>321</v>
      </c>
      <c r="C18" s="222">
        <v>1.4785812989405804</v>
      </c>
      <c r="D18" s="135">
        <f>'읍면동 연령별 현황(외국인)'!B25</f>
        <v>321</v>
      </c>
      <c r="E18" s="217">
        <f t="shared" si="1"/>
        <v>1.4924679189138925</v>
      </c>
      <c r="F18" s="136">
        <f t="shared" si="2"/>
        <v>0</v>
      </c>
      <c r="G18" s="137">
        <f t="shared" si="0"/>
        <v>0</v>
      </c>
      <c r="H18" s="121"/>
    </row>
    <row r="19" spans="1:8" s="12" customFormat="1" ht="24.95" customHeight="1">
      <c r="A19" s="131" t="s">
        <v>21</v>
      </c>
      <c r="B19" s="206">
        <v>234</v>
      </c>
      <c r="C19" s="221">
        <v>1.0778443113772456</v>
      </c>
      <c r="D19" s="216">
        <f>'읍면동 연령별 현황(외국인)'!B26</f>
        <v>239</v>
      </c>
      <c r="E19" s="215">
        <f t="shared" si="1"/>
        <v>1.1112144318393156</v>
      </c>
      <c r="F19" s="129">
        <f t="shared" si="2"/>
        <v>5</v>
      </c>
      <c r="G19" s="130">
        <f t="shared" si="0"/>
        <v>2.1367521367521367</v>
      </c>
      <c r="H19" s="122"/>
    </row>
    <row r="20" spans="1:8" s="12" customFormat="1" ht="24.95" customHeight="1" thickBot="1">
      <c r="A20" s="138" t="s">
        <v>37</v>
      </c>
      <c r="B20" s="209">
        <v>30</v>
      </c>
      <c r="C20" s="225">
        <v>0.13818516812528789</v>
      </c>
      <c r="D20" s="218">
        <f>'읍면동 연령별 현황(외국인)'!B29+'읍면동 연령별 현황(외국인)'!B32+'읍면동 연령별 현황(외국인)'!B35</f>
        <v>30</v>
      </c>
      <c r="E20" s="219">
        <f t="shared" si="1"/>
        <v>0.13948298307606471</v>
      </c>
      <c r="F20" s="132">
        <f t="shared" si="2"/>
        <v>0</v>
      </c>
      <c r="G20" s="133">
        <f t="shared" si="0"/>
        <v>0</v>
      </c>
      <c r="H20" s="123"/>
    </row>
    <row r="21" spans="1:8" ht="20.25" customHeight="1">
      <c r="D21" s="240"/>
      <c r="E21" s="39"/>
    </row>
    <row r="22" spans="1:8">
      <c r="D22" s="38"/>
    </row>
    <row r="23" spans="1:8">
      <c r="D23" s="38"/>
    </row>
    <row r="24" spans="1:8">
      <c r="D24" s="38"/>
    </row>
  </sheetData>
  <sheetProtection selectLockedCells="1"/>
  <mergeCells count="6">
    <mergeCell ref="A1:H1"/>
    <mergeCell ref="A3:A4"/>
    <mergeCell ref="B3:C3"/>
    <mergeCell ref="D3:E3"/>
    <mergeCell ref="F3:G3"/>
    <mergeCell ref="H3:H4"/>
  </mergeCells>
  <phoneticPr fontId="27" type="noConversion"/>
  <printOptions horizontalCentered="1"/>
  <pageMargins left="0.15748031496062992" right="0.15748031496062992" top="0.59055118110236227" bottom="0.39370078740157483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읍면동 연령별 현황(내국인)</vt:lpstr>
      <vt:lpstr>연령별 증감 비교(내국인)</vt:lpstr>
      <vt:lpstr>읍면동연령구간현황(내국인)</vt:lpstr>
      <vt:lpstr>읍면동 연령별 현황(외국인)</vt:lpstr>
      <vt:lpstr>연령별 증감 비교(외국인)</vt:lpstr>
      <vt:lpstr>'읍면동 연령별 현황(외국인)'!Print_Area</vt:lpstr>
      <vt:lpstr>'읍면동연령구간현황(내국인)'!Print_Area</vt:lpstr>
      <vt:lpstr>'읍면동 연령별 현황(내국인)'!Print_Titles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2020-09-02T03:37:05Z</cp:lastPrinted>
  <dcterms:created xsi:type="dcterms:W3CDTF">2005-12-07T04:56:00Z</dcterms:created>
  <dcterms:modified xsi:type="dcterms:W3CDTF">2026-05-06T08:21:25Z</dcterms:modified>
</cp:coreProperties>
</file>